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<sst xmlns="http://schemas.openxmlformats.org/spreadsheetml/2006/main" count="596" uniqueCount="351">
  <si>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</si>
  <si>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</si>
  <si>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</si>
  <si>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</si>
  <si>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</si>
  <si>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</si>
  <si>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</si>
  <si>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</si>
  <si>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</si>
  <si>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</si>
  <si>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</si>
  <si>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</si>
  <si>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</si>
  <si>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</si>
  <si>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</si>
  <si>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</si>
  <si>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</si>
  <si>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</si>
  <si>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</si>
  <si>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</si>
  <si>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</si>
  <si>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</si>
  <si>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</si>
  <si>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</si>
  <si>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</si>
  <si>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</si>
  <si>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</si>
  <si>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</si>
  <si>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</si>
  <si>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</si>
  <si>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</si>
  <si>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</si>
  <si>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</si>
  <si>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</si>
  <si>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</si>
  <si>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</si>
  <si>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</si>
  <si>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</si>
  <si>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</si>
  <si>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</si>
  <si>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</si>
  <si>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</si>
  <si>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</si>
  <si>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</si>
  <si>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</si>
  <si>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</si>
  <si>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</si>
  <si>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</si>
  <si>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</si>
  <si>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</si>
  <si>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</si>
  <si>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</si>
  <si>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</si>
  <si>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</si>
  <si>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</si>
  <si>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</si>
  <si>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</si>
  <si>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</si>
  <si>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</si>
  <si>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</si>
  <si>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</si>
  <si>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</si>
  <si>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</si>
  <si>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</si>
  <si>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</si>
  <si>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</si>
  <si>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</si>
  <si>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</si>
  <si>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</si>
  <si>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</si>
  <si>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</si>
  <si>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</si>
  <si>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</si>
  <si>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</si>
  <si>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</si>
  <si>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</si>
  <si>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</si>
  <si>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</si>
  <si>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</si>
  <si>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</si>
  <si>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</si>
  <si>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</si>
  <si>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</si>
  <si>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</si>
  <si>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</si>
  <si>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</si>
  <si>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</si>
  <si>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</si>
  <si>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</si>
  <si>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</si>
  <si>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</si>
  <si>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</si>
  <si>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</si>
  <si>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</si>
  <si>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</si>
  <si>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</si>
  <si>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</si>
  <si>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</si>
  <si>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</si>
  <si>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</si>
  <si>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</si>
  <si>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</si>
  <si>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</si>
  <si>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</si>
  <si>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</si>
  <si>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</si>
  <si>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</si>
  <si>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</si>
  <si>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</si>
  <si>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</si>
  <si>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</si>
  <si>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</si>
  <si>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</si>
  <si>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</si>
  <si>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</si>
  <si>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</si>
  <si>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</si>
  <si>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</si>
  <si>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</si>
  <si>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</si>
  <si>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</si>
  <si>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</si>
  <si>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</si>
  <si>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</si>
  <si>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</si>
  <si>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</si>
  <si>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</si>
  <si>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</si>
  <si>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</si>
  <si>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</si>
  <si>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</si>
  <si>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</si>
  <si>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</si>
  <si>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</si>
  <si>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</si>
  <si>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</si>
  <si>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</si>
  <si>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</si>
  <si>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</si>
  <si>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</si>
  <si>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</si>
  <si>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</si>
  <si>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</si>
  <si>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</si>
  <si>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</si>
  <si>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</si>
  <si>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</si>
  <si>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</si>
  <si>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</si>
  <si>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</si>
  <si>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</si>
  <si>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</si>
  <si>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</si>
  <si>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</si>
  <si>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</si>
  <si>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</si>
  <si>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</si>
  <si>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</si>
  <si>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</si>
  <si>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</si>
  <si>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</si>
  <si>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</si>
  <si>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</si>
  <si>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</si>
  <si>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</si>
  <si>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</si>
  <si>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</si>
  <si>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</si>
  <si>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</si>
  <si>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</si>
  <si>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</si>
  <si>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</si>
  <si>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</si>
  <si>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</si>
  <si>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</si>
  <si>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</si>
  <si>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</si>
  <si>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</si>
  <si>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</si>
  <si>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</si>
  <si>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</si>
  <si>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</si>
  <si>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</si>
  <si>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</si>
  <si>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</si>
  <si>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</si>
  <si>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</si>
  <si>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</si>
  <si>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</si>
  <si>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</si>
  <si>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</si>
  <si>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</si>
  <si>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</si>
  <si>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</si>
  <si>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</si>
  <si>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</si>
  <si>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</si>
  <si>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</si>
  <si>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</si>
  <si>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</si>
  <si>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</si>
  <si>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</si>
  <si>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</si>
  <si>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</si>
  <si>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</si>
  <si>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</si>
  <si>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</si>
  <si>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</si>
  <si>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</si>
  <si>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</si>
  <si>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</si>
  <si>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</si>
  <si>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</si>
  <si>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</si>
  <si>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tehaakiim</t>
  </si>
  <si>
    <t>sabrurod1_</t>
  </si>
  <si>
    <t>taebyyluv</t>
  </si>
  <si>
    <t>xurcrush</t>
  </si>
  <si>
    <t>whopsyee</t>
  </si>
  <si>
    <t>btsgoose</t>
  </si>
  <si>
    <t>Replies to</t>
  </si>
  <si>
    <t>@whopsyee al saha ???</t>
  </si>
  <si>
    <t>Pocas cosas me hacen tan feliz como bailar Zayinou Al Saha y con el mejor traje de la historia.
I&amp;amp;R _xD83C__xDDF1__xD83C__xDDE7_
#Libano https://t.co/3z6CSi66hA</t>
  </si>
  <si>
    <t>@btsgoose mas al saha_xD83D__xDE2D_</t>
  </si>
  <si>
    <t>kak al saha?</t>
  </si>
  <si>
    <t>libano</t>
  </si>
  <si>
    <t>01:05:18</t>
  </si>
  <si>
    <t>02:47:29</t>
  </si>
  <si>
    <t>14:09:30</t>
  </si>
  <si>
    <t>08:02:12</t>
  </si>
  <si>
    <t>1461863188597665794</t>
  </si>
  <si>
    <t>1462976065765314561</t>
  </si>
  <si>
    <t>1464597252056354822</t>
  </si>
  <si>
    <t>1459793775971094535</t>
  </si>
  <si>
    <t>1461863119244779532</t>
  </si>
  <si>
    <t>1464596330995617793</t>
  </si>
  <si>
    <t>1429497120533336068</t>
  </si>
  <si>
    <t/>
  </si>
  <si>
    <t>1257949179990560769</t>
  </si>
  <si>
    <t>tl</t>
  </si>
  <si>
    <t>es</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</si>
  <si>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</si>
  <si>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</si>
  <si>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</si>
  <si>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</si>
  <si>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</si>
  <si>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</si>
  <si>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</si>
  <si>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</si>
  <si>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</si>
  <si>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</si>
  <si>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</si>
  <si>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</si>
  <si>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</si>
  <si>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</si>
  <si>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</si>
  <si>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</si>
  <si>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</si>
  <si>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</si>
  <si>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</si>
  <si>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</si>
  <si>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</si>
  <si>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</si>
  <si>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</si>
  <si>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</si>
  <si>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Valdy</t>
  </si>
  <si>
    <t>key</t>
  </si>
  <si>
    <t>Sabri Rod_xD83C__xDF47_</t>
  </si>
  <si>
    <t>cit</t>
  </si>
  <si>
    <t>jeha_xD83E__xDE90__xD83C__xDF0C_</t>
  </si>
  <si>
    <t>acal༄</t>
  </si>
  <si>
    <t>1460935531475263494</t>
  </si>
  <si>
    <t>1450198064891838466</t>
  </si>
  <si>
    <t>1267689833926811648</t>
  </si>
  <si>
    <t>1424407696522977280</t>
  </si>
  <si>
    <t>#_xD835__xDC02__xD835__xDC18__xD835__xDC01__xD835__xDC04__xD835__xDC11_</t>
  </si>
  <si>
    <t>tired, stressed, and #MARK obsessed</t>
  </si>
  <si>
    <t>Sommelier _xD83C__xDF77_♥️
Bailarina.</t>
  </si>
  <si>
    <t>#방탄소년단 : _xD835__xDC22_'_xD835__xDC25__xD835__xDC25_ _xD835__xDC2C__xD835__xDC2D__xD835__xDC1A__xD835__xDC32_ _xD835__xDC30__xD835__xDC22__xD835__xDC2D__xD835__xDC21_ _xD835__xDC32__xD835__xDC28__xD835__xDC2E_ _xD835__xDC1F__xD835__xDC28__xD835__xDC2B__xD835__xDC1E__xD835__xDC2F__xD835__xDC1E__xD835__xDC2B_ ♡</t>
  </si>
  <si>
    <t>just fan account and personal account. not informative account_xD83D__xDEAB_ i tweet anything i want</t>
  </si>
  <si>
    <t>,#⃝_xD835__xDC11__xD835__xDC0E__xD835__xDC0B__xD835__xDC04__xD835__xDC0F__xD835__xDC0B__xD835__xDC00__xD835__xDC18__xD835__xDC04__xD835__xDC11_ _xD835__xDFD0__xD835__xDFCE__xD835__xDFCE__xD835__xDFCE_◞  a sunshine who comes from neo culture technology that can lighten up your timeline with his bright personality, haechan is the name.</t>
  </si>
  <si>
    <t>him/21+</t>
  </si>
  <si>
    <t>( CA )</t>
  </si>
  <si>
    <t>Rosario, Argentina</t>
  </si>
  <si>
    <t>she/her, tks</t>
  </si>
  <si>
    <t>filtered notif &amp; blockchain</t>
  </si>
  <si>
    <t>neocot⁴
twins with nora
part of : sechan,ensitimen</t>
  </si>
  <si>
    <t>Open Twitter Page for This Person</t>
  </si>
  <si>
    <t>tehaakiim
@whopsyee al saha ???</t>
  </si>
  <si>
    <t xml:space="preserve">whopsyee
</t>
  </si>
  <si>
    <t>sabrurod1_
Pocas cosas me hacen tan feliz
como bailar Zayinou Al Saha y con
el mejor traje de la historia.
I&amp;amp;R _xD83C__xDDF1__xD83C__xDDE7_ #Libano https://t.co/3z6CSi66hA</t>
  </si>
  <si>
    <t>taebyyluv
@btsgoose mas al saha_xD83D__xDE2D_</t>
  </si>
  <si>
    <t xml:space="preserve">btsgoose
</t>
  </si>
  <si>
    <t>xurcrush
kak al saha?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</si>
  <si>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</si>
  <si>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</si>
  <si>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</si>
  <si>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</si>
  <si>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</si>
  <si>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</si>
  <si>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</si>
  <si>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</si>
  <si>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</si>
  <si>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</si>
  <si>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</si>
  <si>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</si>
  <si>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</si>
  <si>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</si>
  <si>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</si>
  <si>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</si>
  <si>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</si>
  <si>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</si>
  <si>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</si>
  <si>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</si>
  <si>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</si>
  <si>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</si>
  <si>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</si>
  <si>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</si>
  <si>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</si>
  <si>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</si>
  <si>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</si>
  <si>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</si>
  <si>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</si>
  <si>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</si>
  <si>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</si>
  <si>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</si>
  <si>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</si>
  <si>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</si>
  <si>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</si>
  <si>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</si>
  <si>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</si>
  <si>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</si>
  <si>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</si>
  <si>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</si>
  <si>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</si>
  <si>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</si>
  <si>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</si>
  <si>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</si>
  <si>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</si>
  <si>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</si>
  <si>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</si>
  <si>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</si>
  <si>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</si>
  <si>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</si>
  <si>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</si>
  <si>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</si>
  <si>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</si>
  <si>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</si>
  <si>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</si>
  <si>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GraphSource░GraphServerTwitterSearch▓GraphTerm░%22Al Saha%22▓ImportDescription░The graph represents a network of 6 Twitter users whose tweets in the requested range contained "%22Al Saha%22", or who were replied to or mentioned in those tweets.  The network was obtained from the NodeXL Graph Server on Sunday, 28 November 2021 at 14:38 UTC.
The requested start date was Sunday, 28 November 2021 at 01:01 UTC and the maximum number of days (going backward) was 14.
The maximum number of tweets collected was 5,000.
The tweets in the network were tweeted over the 13-day, 6-hour, 7-minute period from Sunday, 14 November 2021 at 08:02 UTC to Saturday, 27 November 2021 at 14:09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</si>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</sst>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46489"/>
        <c:axId val="39547490"/>
      </c:barChart>
      <c:catAx>
        <c:axId val="640464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47490"/>
        <c:crosses val="autoZero"/>
        <c:auto val="1"/>
        <c:lblOffset val="100"/>
        <c:noMultiLvlLbl val="0"/>
      </c:catAx>
      <c:valAx>
        <c:axId val="39547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6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11/14/2021 8:02</c:v>
                </c:pt>
                <c:pt idx="1">
                  <c:v>11/20/2021 1:05</c:v>
                </c:pt>
                <c:pt idx="2">
                  <c:v>11/23/2021 2:47</c:v>
                </c:pt>
                <c:pt idx="3">
                  <c:v>11/27/2021 14:09</c:v>
                </c:pt>
              </c:strCache>
            </c:strRef>
          </c:cat>
          <c:val>
            <c:numRef>
              <c:f>'Time Series'!$B$26:$B$30</c:f>
              <c:numCache>
                <c:formatCode>General</c:formatCode>
                <c:ptCount val="4"/>
                <c:pt idx="0">
                  <c:v>1</c:v>
                </c:pt>
                <c:pt idx="1">
                  <c:v>1</c:v>
                </c:pt>
                <c:pt idx="2">
                  <c:v>1</c:v>
                </c:pt>
                <c:pt idx="3">
                  <c:v>1</c:v>
                </c:pt>
              </c:numCache>
            </c:numRef>
          </c:val>
        </c:ser>
        <c:axId val="29974723"/>
        <c:axId val="1337052"/>
      </c:barChart>
      <c:catAx>
        <c:axId val="29974723"/>
        <c:scaling>
          <c:orientation val="minMax"/>
        </c:scaling>
        <c:axPos val="b"/>
        <c:delete val="0"/>
        <c:numFmt formatCode="General" sourceLinked="1"/>
        <c:majorTickMark val="out"/>
        <c:minorTickMark val="none"/>
        <c:tickLblPos val="nextTo"/>
        <c:crossAx val="1337052"/>
        <c:crosses val="autoZero"/>
        <c:auto val="1"/>
        <c:lblOffset val="100"/>
        <c:noMultiLvlLbl val="0"/>
      </c:catAx>
      <c:valAx>
        <c:axId val="1337052"/>
        <c:scaling>
          <c:orientation val="minMax"/>
        </c:scaling>
        <c:axPos val="l"/>
        <c:majorGridlines/>
        <c:delete val="0"/>
        <c:numFmt formatCode="General" sourceLinked="1"/>
        <c:majorTickMark val="out"/>
        <c:minorTickMark val="none"/>
        <c:tickLblPos val="nextTo"/>
        <c:crossAx val="29974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383091"/>
        <c:axId val="49230092"/>
      </c:barChart>
      <c:catAx>
        <c:axId val="203830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30092"/>
        <c:crosses val="autoZero"/>
        <c:auto val="1"/>
        <c:lblOffset val="100"/>
        <c:noMultiLvlLbl val="0"/>
      </c:catAx>
      <c:valAx>
        <c:axId val="4923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3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417645"/>
        <c:axId val="28214486"/>
      </c:barChart>
      <c:catAx>
        <c:axId val="40417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14486"/>
        <c:crosses val="autoZero"/>
        <c:auto val="1"/>
        <c:lblOffset val="100"/>
        <c:noMultiLvlLbl val="0"/>
      </c:catAx>
      <c:valAx>
        <c:axId val="28214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7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03783"/>
        <c:axId val="3672000"/>
      </c:barChart>
      <c:catAx>
        <c:axId val="52603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2000"/>
        <c:crosses val="autoZero"/>
        <c:auto val="1"/>
        <c:lblOffset val="100"/>
        <c:noMultiLvlLbl val="0"/>
      </c:catAx>
      <c:valAx>
        <c:axId val="3672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48001"/>
        <c:axId val="28996554"/>
      </c:barChart>
      <c:catAx>
        <c:axId val="33048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96554"/>
        <c:crosses val="autoZero"/>
        <c:auto val="1"/>
        <c:lblOffset val="100"/>
        <c:noMultiLvlLbl val="0"/>
      </c:catAx>
      <c:valAx>
        <c:axId val="28996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4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42395"/>
        <c:axId val="67019508"/>
      </c:barChart>
      <c:catAx>
        <c:axId val="596423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19508"/>
        <c:crosses val="autoZero"/>
        <c:auto val="1"/>
        <c:lblOffset val="100"/>
        <c:noMultiLvlLbl val="0"/>
      </c:catAx>
      <c:valAx>
        <c:axId val="67019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2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04661"/>
        <c:axId val="59871038"/>
      </c:barChart>
      <c:catAx>
        <c:axId val="663046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71038"/>
        <c:crosses val="autoZero"/>
        <c:auto val="1"/>
        <c:lblOffset val="100"/>
        <c:noMultiLvlLbl val="0"/>
      </c:catAx>
      <c:valAx>
        <c:axId val="5987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8431"/>
        <c:axId val="17715880"/>
      </c:barChart>
      <c:catAx>
        <c:axId val="19684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15880"/>
        <c:crosses val="autoZero"/>
        <c:auto val="1"/>
        <c:lblOffset val="100"/>
        <c:noMultiLvlLbl val="0"/>
      </c:catAx>
      <c:valAx>
        <c:axId val="1771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25193"/>
        <c:axId val="25700146"/>
      </c:barChart>
      <c:catAx>
        <c:axId val="25225193"/>
        <c:scaling>
          <c:orientation val="minMax"/>
        </c:scaling>
        <c:axPos val="b"/>
        <c:delete val="1"/>
        <c:majorTickMark val="out"/>
        <c:minorTickMark val="none"/>
        <c:tickLblPos val="none"/>
        <c:crossAx val="25700146"/>
        <c:crosses val="autoZero"/>
        <c:auto val="1"/>
        <c:lblOffset val="100"/>
        <c:noMultiLvlLbl val="0"/>
      </c:catAx>
      <c:valAx>
        <c:axId val="25700146"/>
        <c:scaling>
          <c:orientation val="minMax"/>
        </c:scaling>
        <c:axPos val="l"/>
        <c:delete val="1"/>
        <c:majorTickMark val="out"/>
        <c:minorTickMark val="none"/>
        <c:tickLblPos val="none"/>
        <c:crossAx val="25225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liban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11-14T08:02:12.000"/>
        <d v="2021-11-20T01:05:18.000"/>
        <d v="2021-11-23T02:47:29.000"/>
        <d v="2021-11-27T14:09: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xurcrush"/>
    <s v="xurcrush"/>
    <m/>
    <m/>
    <m/>
    <m/>
    <m/>
    <m/>
    <m/>
    <m/>
    <s v="No"/>
    <n v="3"/>
    <m/>
    <m/>
    <x v="0"/>
    <d v="2021-11-14T08:02:12.000"/>
    <s v="kak al saha?"/>
    <m/>
    <m/>
    <x v="0"/>
    <m/>
    <s v="http://pbs.twimg.com/profile_images/1459838483132870656/4QiOItJA_normal.jpg"/>
    <x v="0"/>
    <d v="2021-11-14T00:00:00.000"/>
    <s v="08:02:12"/>
    <s v="https://twitter.com/#!/xurcrush/status/1459793775971094535"/>
    <m/>
    <m/>
    <s v="1459793775971094535"/>
    <m/>
    <b v="0"/>
    <n v="0"/>
    <s v=""/>
    <b v="0"/>
    <s v="tl"/>
    <m/>
    <s v=""/>
    <b v="0"/>
    <n v="0"/>
    <s v=""/>
    <s v="Twitter for Android"/>
    <b v="0"/>
    <s v="1459793775971094535"/>
    <s v="Tweet"/>
    <n v="0"/>
    <n v="0"/>
    <m/>
    <m/>
    <m/>
    <m/>
    <m/>
    <m/>
    <m/>
    <m/>
    <n v="1"/>
    <s v="3"/>
    <s v="3"/>
  </r>
  <r>
    <s v="tehaakiim"/>
    <s v="whopsyee"/>
    <m/>
    <m/>
    <m/>
    <m/>
    <m/>
    <m/>
    <m/>
    <m/>
    <s v="No"/>
    <n v="4"/>
    <m/>
    <m/>
    <x v="1"/>
    <d v="2021-11-20T01:05:18.000"/>
    <s v="@whopsyee al saha ???"/>
    <m/>
    <m/>
    <x v="0"/>
    <m/>
    <s v="http://pbs.twimg.com/profile_images/1463106065109712898/782vkvKX_normal.jpg"/>
    <x v="1"/>
    <d v="2021-11-20T00:00:00.000"/>
    <s v="01:05:18"/>
    <s v="https://twitter.com/#!/tehaakiim/status/1461863188597665794"/>
    <m/>
    <m/>
    <s v="1461863188597665794"/>
    <s v="1461863119244779532"/>
    <b v="0"/>
    <n v="0"/>
    <s v="1429497120533336068"/>
    <b v="0"/>
    <s v="tl"/>
    <m/>
    <s v=""/>
    <b v="0"/>
    <n v="0"/>
    <s v=""/>
    <s v="Twitter for iPhone"/>
    <b v="0"/>
    <s v="1461863119244779532"/>
    <s v="Tweet"/>
    <n v="0"/>
    <n v="0"/>
    <m/>
    <m/>
    <m/>
    <m/>
    <m/>
    <m/>
    <m/>
    <m/>
    <n v="1"/>
    <s v="2"/>
    <s v="2"/>
  </r>
  <r>
    <s v="sabrurod1_"/>
    <s v="sabrurod1_"/>
    <m/>
    <m/>
    <m/>
    <m/>
    <m/>
    <m/>
    <m/>
    <m/>
    <s v="No"/>
    <n v="5"/>
    <m/>
    <m/>
    <x v="0"/>
    <d v="2021-11-23T02:47:29.000"/>
    <s v="Pocas cosas me hacen tan feliz como bailar Zayinou Al Saha y con el mejor traje de la historia._x000a__x000a_I&amp;amp;R 🇱🇧_x000a__x000a_#Libano https://t.co/3z6CSi66hA"/>
    <m/>
    <m/>
    <x v="1"/>
    <s v="https://pbs.twimg.com/media/FE2I-YPXoAQePYC.jpg"/>
    <s v="https://pbs.twimg.com/media/FE2I-YPXoAQePYC.jpg"/>
    <x v="2"/>
    <d v="2021-11-23T00:00:00.000"/>
    <s v="02:47:29"/>
    <s v="https://twitter.com/#!/sabrurod1_/status/1462976065765314561"/>
    <m/>
    <m/>
    <s v="1462976065765314561"/>
    <m/>
    <b v="0"/>
    <n v="7"/>
    <s v=""/>
    <b v="0"/>
    <s v="es"/>
    <m/>
    <s v=""/>
    <b v="0"/>
    <n v="0"/>
    <s v=""/>
    <s v="Twitter for Android"/>
    <b v="0"/>
    <s v="1462976065765314561"/>
    <s v="Tweet"/>
    <n v="0"/>
    <n v="0"/>
    <m/>
    <m/>
    <m/>
    <m/>
    <m/>
    <m/>
    <m/>
    <m/>
    <n v="1"/>
    <s v="3"/>
    <s v="3"/>
  </r>
  <r>
    <s v="taebyyluv"/>
    <s v="btsgoose"/>
    <m/>
    <m/>
    <m/>
    <m/>
    <m/>
    <m/>
    <m/>
    <m/>
    <s v="No"/>
    <n v="6"/>
    <m/>
    <m/>
    <x v="1"/>
    <d v="2021-11-27T14:09:30.000"/>
    <s v="@btsgoose mas al saha😭"/>
    <m/>
    <m/>
    <x v="0"/>
    <m/>
    <s v="http://pbs.twimg.com/profile_images/1461573622774964226/nEM_bNvJ_normal.jpg"/>
    <x v="3"/>
    <d v="2021-11-27T00:00:00.000"/>
    <s v="14:09:30"/>
    <s v="https://twitter.com/#!/taebyyluv/status/1464597252056354822"/>
    <m/>
    <m/>
    <s v="1464597252056354822"/>
    <s v="1464596330995617793"/>
    <b v="0"/>
    <n v="0"/>
    <s v="1257949179990560769"/>
    <b v="0"/>
    <s v="tl"/>
    <m/>
    <s v=""/>
    <b v="0"/>
    <n v="0"/>
    <s v=""/>
    <s v="Twitter for Android"/>
    <b v="0"/>
    <s v="1464596330995617793"/>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8" totalsRowShown="0" headerRowDxfId="165" dataDxfId="164">
  <autoFilter ref="A2:BA8"/>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09" dataDxfId="108">
  <autoFilter ref="A1:C7"/>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339</v>
      </c>
      <c r="BE2" s="13" t="s">
        <v>340</v>
      </c>
    </row>
    <row r="3" spans="1:57" ht="15" customHeight="1">
      <c r="A3" s="83" t="s">
        <v>217</v>
      </c>
      <c r="B3" s="83" t="s">
        <v>217</v>
      </c>
      <c r="C3" s="54" t="s">
        <v>346</v>
      </c>
      <c r="D3" s="55">
        <v>3</v>
      </c>
      <c r="E3" s="67" t="s">
        <v>132</v>
      </c>
      <c r="F3" s="56">
        <v>35</v>
      </c>
      <c r="G3" s="54"/>
      <c r="H3" s="58"/>
      <c r="I3" s="57"/>
      <c r="J3" s="57"/>
      <c r="K3" s="36" t="s">
        <v>65</v>
      </c>
      <c r="L3" s="63">
        <v>3</v>
      </c>
      <c r="M3" s="63"/>
      <c r="N3" s="64"/>
      <c r="O3" s="84" t="s">
        <v>176</v>
      </c>
      <c r="P3" s="86">
        <v>44514.334861111114</v>
      </c>
      <c r="Q3" s="84" t="s">
        <v>224</v>
      </c>
      <c r="R3" s="84"/>
      <c r="S3" s="84"/>
      <c r="T3" s="84"/>
      <c r="U3" s="84"/>
      <c r="V3" s="90" t="str">
        <f>HYPERLINK("http://pbs.twimg.com/profile_images/1459838483132870656/4QiOItJA_normal.jpg")</f>
        <v>http://pbs.twimg.com/profile_images/1459838483132870656/4QiOItJA_normal.jpg</v>
      </c>
      <c r="W3" s="86">
        <v>44514.334861111114</v>
      </c>
      <c r="X3" s="91">
        <v>44514</v>
      </c>
      <c r="Y3" s="93" t="s">
        <v>229</v>
      </c>
      <c r="Z3" s="90" t="str">
        <f>HYPERLINK("https://twitter.com/#!/xurcrush/status/1459793775971094535")</f>
        <v>https://twitter.com/#!/xurcrush/status/1459793775971094535</v>
      </c>
      <c r="AA3" s="84"/>
      <c r="AB3" s="84"/>
      <c r="AC3" s="93" t="s">
        <v>233</v>
      </c>
      <c r="AD3" s="84"/>
      <c r="AE3" s="84" t="b">
        <v>0</v>
      </c>
      <c r="AF3" s="84">
        <v>0</v>
      </c>
      <c r="AG3" s="93" t="s">
        <v>237</v>
      </c>
      <c r="AH3" s="84" t="b">
        <v>0</v>
      </c>
      <c r="AI3" s="84" t="s">
        <v>239</v>
      </c>
      <c r="AJ3" s="84"/>
      <c r="AK3" s="93" t="s">
        <v>237</v>
      </c>
      <c r="AL3" s="84" t="b">
        <v>0</v>
      </c>
      <c r="AM3" s="84">
        <v>0</v>
      </c>
      <c r="AN3" s="93" t="s">
        <v>237</v>
      </c>
      <c r="AO3" s="93" t="s">
        <v>242</v>
      </c>
      <c r="AP3" s="84" t="b">
        <v>0</v>
      </c>
      <c r="AQ3" s="93" t="s">
        <v>233</v>
      </c>
      <c r="AR3" s="84" t="s">
        <v>176</v>
      </c>
      <c r="AS3" s="84">
        <v>0</v>
      </c>
      <c r="AT3" s="84">
        <v>0</v>
      </c>
      <c r="AU3" s="84"/>
      <c r="AV3" s="84"/>
      <c r="AW3" s="84"/>
      <c r="AX3" s="84"/>
      <c r="AY3" s="84"/>
      <c r="AZ3" s="84"/>
      <c r="BA3" s="84"/>
      <c r="BB3" s="84"/>
      <c r="BC3">
        <v>1</v>
      </c>
      <c r="BD3" s="84" t="str">
        <f>REPLACE(INDEX(GroupVertices[Group],MATCH(Edges[[#This Row],[Vertex 1]],GroupVertices[Vertex],0)),1,1,"")</f>
        <v>3</v>
      </c>
      <c r="BE3" s="84" t="str">
        <f>REPLACE(INDEX(GroupVertices[Group],MATCH(Edges[[#This Row],[Vertex 2]],GroupVertices[Vertex],0)),1,1,"")</f>
        <v>3</v>
      </c>
    </row>
    <row r="4" spans="1:57" ht="15" customHeight="1">
      <c r="A4" s="83" t="s">
        <v>214</v>
      </c>
      <c r="B4" s="83" t="s">
        <v>218</v>
      </c>
      <c r="C4" s="54" t="s">
        <v>346</v>
      </c>
      <c r="D4" s="55">
        <v>3</v>
      </c>
      <c r="E4" s="67" t="s">
        <v>132</v>
      </c>
      <c r="F4" s="56">
        <v>35</v>
      </c>
      <c r="G4" s="54"/>
      <c r="H4" s="58"/>
      <c r="I4" s="57"/>
      <c r="J4" s="57"/>
      <c r="K4" s="36" t="s">
        <v>65</v>
      </c>
      <c r="L4" s="82">
        <v>4</v>
      </c>
      <c r="M4" s="82"/>
      <c r="N4" s="64"/>
      <c r="O4" s="85" t="s">
        <v>220</v>
      </c>
      <c r="P4" s="87">
        <v>44520.04534722222</v>
      </c>
      <c r="Q4" s="85" t="s">
        <v>221</v>
      </c>
      <c r="R4" s="85"/>
      <c r="S4" s="85"/>
      <c r="T4" s="85"/>
      <c r="U4" s="85"/>
      <c r="V4" s="89" t="str">
        <f>HYPERLINK("http://pbs.twimg.com/profile_images/1463106065109712898/782vkvKX_normal.jpg")</f>
        <v>http://pbs.twimg.com/profile_images/1463106065109712898/782vkvKX_normal.jpg</v>
      </c>
      <c r="W4" s="87">
        <v>44520.04534722222</v>
      </c>
      <c r="X4" s="92">
        <v>44520</v>
      </c>
      <c r="Y4" s="88" t="s">
        <v>226</v>
      </c>
      <c r="Z4" s="89" t="str">
        <f>HYPERLINK("https://twitter.com/#!/tehaakiim/status/1461863188597665794")</f>
        <v>https://twitter.com/#!/tehaakiim/status/1461863188597665794</v>
      </c>
      <c r="AA4" s="85"/>
      <c r="AB4" s="85"/>
      <c r="AC4" s="88" t="s">
        <v>230</v>
      </c>
      <c r="AD4" s="88" t="s">
        <v>234</v>
      </c>
      <c r="AE4" s="85" t="b">
        <v>0</v>
      </c>
      <c r="AF4" s="85">
        <v>0</v>
      </c>
      <c r="AG4" s="88" t="s">
        <v>236</v>
      </c>
      <c r="AH4" s="85" t="b">
        <v>0</v>
      </c>
      <c r="AI4" s="85" t="s">
        <v>239</v>
      </c>
      <c r="AJ4" s="85"/>
      <c r="AK4" s="88" t="s">
        <v>237</v>
      </c>
      <c r="AL4" s="85" t="b">
        <v>0</v>
      </c>
      <c r="AM4" s="85">
        <v>0</v>
      </c>
      <c r="AN4" s="88" t="s">
        <v>237</v>
      </c>
      <c r="AO4" s="88" t="s">
        <v>241</v>
      </c>
      <c r="AP4" s="85" t="b">
        <v>0</v>
      </c>
      <c r="AQ4" s="88" t="s">
        <v>234</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45">
      <c r="A5" s="83" t="s">
        <v>215</v>
      </c>
      <c r="B5" s="83" t="s">
        <v>215</v>
      </c>
      <c r="C5" s="54" t="s">
        <v>346</v>
      </c>
      <c r="D5" s="55">
        <v>3</v>
      </c>
      <c r="E5" s="67" t="s">
        <v>132</v>
      </c>
      <c r="F5" s="56">
        <v>35</v>
      </c>
      <c r="G5" s="54"/>
      <c r="H5" s="58"/>
      <c r="I5" s="57"/>
      <c r="J5" s="57"/>
      <c r="K5" s="36" t="s">
        <v>65</v>
      </c>
      <c r="L5" s="82">
        <v>5</v>
      </c>
      <c r="M5" s="82"/>
      <c r="N5" s="64"/>
      <c r="O5" s="85" t="s">
        <v>176</v>
      </c>
      <c r="P5" s="87">
        <v>44523.11630787037</v>
      </c>
      <c r="Q5" s="85" t="s">
        <v>222</v>
      </c>
      <c r="R5" s="85"/>
      <c r="S5" s="85"/>
      <c r="T5" s="88" t="s">
        <v>225</v>
      </c>
      <c r="U5" s="89" t="str">
        <f>HYPERLINK("https://pbs.twimg.com/media/FE2I-YPXoAQePYC.jpg")</f>
        <v>https://pbs.twimg.com/media/FE2I-YPXoAQePYC.jpg</v>
      </c>
      <c r="V5" s="89" t="str">
        <f>HYPERLINK("https://pbs.twimg.com/media/FE2I-YPXoAQePYC.jpg")</f>
        <v>https://pbs.twimg.com/media/FE2I-YPXoAQePYC.jpg</v>
      </c>
      <c r="W5" s="87">
        <v>44523.11630787037</v>
      </c>
      <c r="X5" s="92">
        <v>44523</v>
      </c>
      <c r="Y5" s="88" t="s">
        <v>227</v>
      </c>
      <c r="Z5" s="89" t="str">
        <f>HYPERLINK("https://twitter.com/#!/sabrurod1_/status/1462976065765314561")</f>
        <v>https://twitter.com/#!/sabrurod1_/status/1462976065765314561</v>
      </c>
      <c r="AA5" s="85"/>
      <c r="AB5" s="85"/>
      <c r="AC5" s="88" t="s">
        <v>231</v>
      </c>
      <c r="AD5" s="85"/>
      <c r="AE5" s="85" t="b">
        <v>0</v>
      </c>
      <c r="AF5" s="85">
        <v>7</v>
      </c>
      <c r="AG5" s="88" t="s">
        <v>237</v>
      </c>
      <c r="AH5" s="85" t="b">
        <v>0</v>
      </c>
      <c r="AI5" s="85" t="s">
        <v>240</v>
      </c>
      <c r="AJ5" s="85"/>
      <c r="AK5" s="88" t="s">
        <v>237</v>
      </c>
      <c r="AL5" s="85" t="b">
        <v>0</v>
      </c>
      <c r="AM5" s="85">
        <v>0</v>
      </c>
      <c r="AN5" s="88" t="s">
        <v>237</v>
      </c>
      <c r="AO5" s="88" t="s">
        <v>242</v>
      </c>
      <c r="AP5" s="85" t="b">
        <v>0</v>
      </c>
      <c r="AQ5" s="88" t="s">
        <v>231</v>
      </c>
      <c r="AR5" s="85" t="s">
        <v>176</v>
      </c>
      <c r="AS5" s="85">
        <v>0</v>
      </c>
      <c r="AT5" s="85">
        <v>0</v>
      </c>
      <c r="AU5" s="85"/>
      <c r="AV5" s="85"/>
      <c r="AW5" s="85"/>
      <c r="AX5" s="85"/>
      <c r="AY5" s="85"/>
      <c r="AZ5" s="85"/>
      <c r="BA5" s="85"/>
      <c r="BB5" s="85"/>
      <c r="BC5">
        <v>1</v>
      </c>
      <c r="BD5" s="84" t="str">
        <f>REPLACE(INDEX(GroupVertices[Group],MATCH(Edges[[#This Row],[Vertex 1]],GroupVertices[Vertex],0)),1,1,"")</f>
        <v>3</v>
      </c>
      <c r="BE5" s="84" t="str">
        <f>REPLACE(INDEX(GroupVertices[Group],MATCH(Edges[[#This Row],[Vertex 2]],GroupVertices[Vertex],0)),1,1,"")</f>
        <v>3</v>
      </c>
    </row>
    <row r="6" spans="1:57" ht="45">
      <c r="A6" s="83" t="s">
        <v>216</v>
      </c>
      <c r="B6" s="83" t="s">
        <v>219</v>
      </c>
      <c r="C6" s="54" t="s">
        <v>346</v>
      </c>
      <c r="D6" s="55">
        <v>3</v>
      </c>
      <c r="E6" s="67" t="s">
        <v>132</v>
      </c>
      <c r="F6" s="56">
        <v>35</v>
      </c>
      <c r="G6" s="54"/>
      <c r="H6" s="58"/>
      <c r="I6" s="57"/>
      <c r="J6" s="57"/>
      <c r="K6" s="36" t="s">
        <v>65</v>
      </c>
      <c r="L6" s="82">
        <v>6</v>
      </c>
      <c r="M6" s="82"/>
      <c r="N6" s="64"/>
      <c r="O6" s="85" t="s">
        <v>220</v>
      </c>
      <c r="P6" s="87">
        <v>44527.58993055556</v>
      </c>
      <c r="Q6" s="85" t="s">
        <v>223</v>
      </c>
      <c r="R6" s="85"/>
      <c r="S6" s="85"/>
      <c r="T6" s="85"/>
      <c r="U6" s="85"/>
      <c r="V6" s="89" t="str">
        <f>HYPERLINK("http://pbs.twimg.com/profile_images/1461573622774964226/nEM_bNvJ_normal.jpg")</f>
        <v>http://pbs.twimg.com/profile_images/1461573622774964226/nEM_bNvJ_normal.jpg</v>
      </c>
      <c r="W6" s="87">
        <v>44527.58993055556</v>
      </c>
      <c r="X6" s="92">
        <v>44527</v>
      </c>
      <c r="Y6" s="88" t="s">
        <v>228</v>
      </c>
      <c r="Z6" s="89" t="str">
        <f>HYPERLINK("https://twitter.com/#!/taebyyluv/status/1464597252056354822")</f>
        <v>https://twitter.com/#!/taebyyluv/status/1464597252056354822</v>
      </c>
      <c r="AA6" s="85"/>
      <c r="AB6" s="85"/>
      <c r="AC6" s="88" t="s">
        <v>232</v>
      </c>
      <c r="AD6" s="88" t="s">
        <v>235</v>
      </c>
      <c r="AE6" s="85" t="b">
        <v>0</v>
      </c>
      <c r="AF6" s="85">
        <v>0</v>
      </c>
      <c r="AG6" s="88" t="s">
        <v>238</v>
      </c>
      <c r="AH6" s="85" t="b">
        <v>0</v>
      </c>
      <c r="AI6" s="85" t="s">
        <v>239</v>
      </c>
      <c r="AJ6" s="85"/>
      <c r="AK6" s="88" t="s">
        <v>237</v>
      </c>
      <c r="AL6" s="85" t="b">
        <v>0</v>
      </c>
      <c r="AM6" s="85">
        <v>0</v>
      </c>
      <c r="AN6" s="88" t="s">
        <v>237</v>
      </c>
      <c r="AO6" s="88" t="s">
        <v>242</v>
      </c>
      <c r="AP6" s="85" t="b">
        <v>0</v>
      </c>
      <c r="AQ6" s="88" t="s">
        <v>235</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338</v>
      </c>
      <c r="BB2" s="3"/>
      <c r="BC2" s="3"/>
    </row>
    <row r="3" spans="1:55" ht="15" customHeight="1">
      <c r="A3" s="50" t="s">
        <v>217</v>
      </c>
      <c r="B3" s="54"/>
      <c r="C3" s="54"/>
      <c r="D3" s="55"/>
      <c r="E3" s="56"/>
      <c r="F3" s="115" t="str">
        <f>HYPERLINK("http://pbs.twimg.com/profile_images/1459838483132870656/4QiOItJA_normal.jpg")</f>
        <v>http://pbs.twimg.com/profile_images/1459838483132870656/4QiOItJA_normal.jpg</v>
      </c>
      <c r="G3" s="54"/>
      <c r="H3" s="58" t="s">
        <v>217</v>
      </c>
      <c r="I3" s="57"/>
      <c r="J3" s="57"/>
      <c r="K3" s="117" t="s">
        <v>293</v>
      </c>
      <c r="L3" s="60"/>
      <c r="M3" s="61">
        <v>3354.24169921875</v>
      </c>
      <c r="N3" s="61">
        <v>8646.3388671875</v>
      </c>
      <c r="O3" s="59"/>
      <c r="P3" s="62"/>
      <c r="Q3" s="62"/>
      <c r="R3" s="51"/>
      <c r="S3" s="51"/>
      <c r="T3" s="51"/>
      <c r="U3" s="51"/>
      <c r="V3" s="52"/>
      <c r="W3" s="52"/>
      <c r="X3" s="53"/>
      <c r="Y3" s="52"/>
      <c r="Z3" s="52"/>
      <c r="AA3" s="63">
        <v>3</v>
      </c>
      <c r="AB3" s="63"/>
      <c r="AC3" s="64"/>
      <c r="AD3" s="84" t="s">
        <v>270</v>
      </c>
      <c r="AE3" s="93" t="s">
        <v>274</v>
      </c>
      <c r="AF3" s="84">
        <v>256</v>
      </c>
      <c r="AG3" s="84">
        <v>236</v>
      </c>
      <c r="AH3" s="84">
        <v>3131</v>
      </c>
      <c r="AI3" s="84">
        <v>235</v>
      </c>
      <c r="AJ3" s="84"/>
      <c r="AK3" s="84" t="s">
        <v>280</v>
      </c>
      <c r="AL3" s="84" t="s">
        <v>286</v>
      </c>
      <c r="AM3" s="90" t="str">
        <f>HYPERLINK("https://t.co/nCWiWcRxTJ")</f>
        <v>https://t.co/nCWiWcRxTJ</v>
      </c>
      <c r="AN3" s="84"/>
      <c r="AO3" s="86">
        <v>44416.687997685185</v>
      </c>
      <c r="AP3" s="90" t="str">
        <f>HYPERLINK("https://pbs.twimg.com/profile_banners/1424407696522977280/1636887591")</f>
        <v>https://pbs.twimg.com/profile_banners/1424407696522977280/1636887591</v>
      </c>
      <c r="AQ3" s="84" t="b">
        <v>1</v>
      </c>
      <c r="AR3" s="84" t="b">
        <v>0</v>
      </c>
      <c r="AS3" s="84" t="b">
        <v>0</v>
      </c>
      <c r="AT3" s="84"/>
      <c r="AU3" s="84">
        <v>0</v>
      </c>
      <c r="AV3" s="84"/>
      <c r="AW3" s="84" t="b">
        <v>0</v>
      </c>
      <c r="AX3" s="84" t="s">
        <v>287</v>
      </c>
      <c r="AY3" s="90" t="str">
        <f>HYPERLINK("https://twitter.com/xurcrush")</f>
        <v>https://twitter.com/xurcrush</v>
      </c>
      <c r="AZ3" s="84" t="s">
        <v>66</v>
      </c>
      <c r="BA3" s="84" t="str">
        <f>REPLACE(INDEX(GroupVertices[Group],MATCH(Vertices[[#This Row],[Vertex]],GroupVertices[Vertex],0)),1,1,"")</f>
        <v>3</v>
      </c>
      <c r="BB3" s="3"/>
      <c r="BC3" s="3"/>
    </row>
    <row r="4" spans="1:58" ht="15">
      <c r="A4" s="14" t="s">
        <v>214</v>
      </c>
      <c r="B4" s="15"/>
      <c r="C4" s="15"/>
      <c r="D4" s="94"/>
      <c r="E4" s="80"/>
      <c r="F4" s="115" t="str">
        <f>HYPERLINK("http://pbs.twimg.com/profile_images/1463106065109712898/782vkvKX_normal.jpg")</f>
        <v>http://pbs.twimg.com/profile_images/1463106065109712898/782vkvKX_normal.jpg</v>
      </c>
      <c r="G4" s="15"/>
      <c r="H4" s="16" t="s">
        <v>214</v>
      </c>
      <c r="I4" s="68"/>
      <c r="J4" s="68"/>
      <c r="K4" s="117" t="s">
        <v>288</v>
      </c>
      <c r="L4" s="95"/>
      <c r="M4" s="96">
        <v>3354.24169921875</v>
      </c>
      <c r="N4" s="96">
        <v>3729.06787109375</v>
      </c>
      <c r="O4" s="78"/>
      <c r="P4" s="97"/>
      <c r="Q4" s="97"/>
      <c r="R4" s="98"/>
      <c r="S4" s="98"/>
      <c r="T4" s="98"/>
      <c r="U4" s="98"/>
      <c r="V4" s="53"/>
      <c r="W4" s="53"/>
      <c r="X4" s="53"/>
      <c r="Y4" s="53"/>
      <c r="Z4" s="52"/>
      <c r="AA4" s="81">
        <v>4</v>
      </c>
      <c r="AB4" s="81"/>
      <c r="AC4" s="99"/>
      <c r="AD4" s="84" t="s">
        <v>265</v>
      </c>
      <c r="AE4" s="93" t="s">
        <v>271</v>
      </c>
      <c r="AF4" s="84">
        <v>1074</v>
      </c>
      <c r="AG4" s="84">
        <v>1057</v>
      </c>
      <c r="AH4" s="84">
        <v>4386</v>
      </c>
      <c r="AI4" s="84">
        <v>1020</v>
      </c>
      <c r="AJ4" s="84"/>
      <c r="AK4" s="84" t="s">
        <v>275</v>
      </c>
      <c r="AL4" s="84" t="s">
        <v>281</v>
      </c>
      <c r="AM4" s="84"/>
      <c r="AN4" s="84"/>
      <c r="AO4" s="86">
        <v>44517.48559027778</v>
      </c>
      <c r="AP4" s="90" t="str">
        <f>HYPERLINK("https://pbs.twimg.com/profile_banners/1460935531475263494/1637666612")</f>
        <v>https://pbs.twimg.com/profile_banners/1460935531475263494/1637666612</v>
      </c>
      <c r="AQ4" s="84" t="b">
        <v>1</v>
      </c>
      <c r="AR4" s="84" t="b">
        <v>0</v>
      </c>
      <c r="AS4" s="84" t="b">
        <v>0</v>
      </c>
      <c r="AT4" s="84"/>
      <c r="AU4" s="84">
        <v>2</v>
      </c>
      <c r="AV4" s="84"/>
      <c r="AW4" s="84" t="b">
        <v>0</v>
      </c>
      <c r="AX4" s="84" t="s">
        <v>287</v>
      </c>
      <c r="AY4" s="90" t="str">
        <f>HYPERLINK("https://twitter.com/tehaakiim")</f>
        <v>https://twitter.com/tehaakiim</v>
      </c>
      <c r="AZ4" s="84" t="s">
        <v>66</v>
      </c>
      <c r="BA4" s="84" t="str">
        <f>REPLACE(INDEX(GroupVertices[Group],MATCH(Vertices[[#This Row],[Vertex]],GroupVertices[Vertex],0)),1,1,"")</f>
        <v>2</v>
      </c>
      <c r="BB4" s="2"/>
      <c r="BC4" s="3"/>
      <c r="BD4" s="3"/>
      <c r="BE4" s="3"/>
      <c r="BF4" s="3"/>
    </row>
    <row r="5" spans="1:58" ht="15">
      <c r="A5" s="14" t="s">
        <v>218</v>
      </c>
      <c r="B5" s="15"/>
      <c r="C5" s="15"/>
      <c r="D5" s="94"/>
      <c r="E5" s="80"/>
      <c r="F5" s="115" t="str">
        <f>HYPERLINK("http://pbs.twimg.com/profile_images/1461643836413792261/XwjockP9_normal.jpg")</f>
        <v>http://pbs.twimg.com/profile_images/1461643836413792261/XwjockP9_normal.jpg</v>
      </c>
      <c r="G5" s="15"/>
      <c r="H5" s="16" t="s">
        <v>218</v>
      </c>
      <c r="I5" s="68"/>
      <c r="J5" s="68"/>
      <c r="K5" s="117" t="s">
        <v>289</v>
      </c>
      <c r="L5" s="95"/>
      <c r="M5" s="96">
        <v>3354.24169921875</v>
      </c>
      <c r="N5" s="96">
        <v>1352.6607666015625</v>
      </c>
      <c r="O5" s="78"/>
      <c r="P5" s="97"/>
      <c r="Q5" s="97"/>
      <c r="R5" s="98"/>
      <c r="S5" s="98"/>
      <c r="T5" s="98"/>
      <c r="U5" s="98"/>
      <c r="V5" s="53"/>
      <c r="W5" s="53"/>
      <c r="X5" s="53"/>
      <c r="Y5" s="53"/>
      <c r="Z5" s="52"/>
      <c r="AA5" s="81">
        <v>5</v>
      </c>
      <c r="AB5" s="81"/>
      <c r="AC5" s="99"/>
      <c r="AD5" s="84" t="s">
        <v>266</v>
      </c>
      <c r="AE5" s="93" t="s">
        <v>236</v>
      </c>
      <c r="AF5" s="84">
        <v>883</v>
      </c>
      <c r="AG5" s="84">
        <v>877</v>
      </c>
      <c r="AH5" s="84">
        <v>2121</v>
      </c>
      <c r="AI5" s="84">
        <v>1691</v>
      </c>
      <c r="AJ5" s="84"/>
      <c r="AK5" s="84" t="s">
        <v>276</v>
      </c>
      <c r="AL5" s="84" t="s">
        <v>282</v>
      </c>
      <c r="AM5" s="90" t="str">
        <f>HYPERLINK("https://t.co/d7daBlLKEW")</f>
        <v>https://t.co/d7daBlLKEW</v>
      </c>
      <c r="AN5" s="84"/>
      <c r="AO5" s="86">
        <v>44430.73217592593</v>
      </c>
      <c r="AP5" s="90" t="str">
        <f>HYPERLINK("https://pbs.twimg.com/profile_banners/1429497120533336068/1637317975")</f>
        <v>https://pbs.twimg.com/profile_banners/1429497120533336068/1637317975</v>
      </c>
      <c r="AQ5" s="84" t="b">
        <v>1</v>
      </c>
      <c r="AR5" s="84" t="b">
        <v>0</v>
      </c>
      <c r="AS5" s="84" t="b">
        <v>0</v>
      </c>
      <c r="AT5" s="84"/>
      <c r="AU5" s="84">
        <v>0</v>
      </c>
      <c r="AV5" s="84"/>
      <c r="AW5" s="84" t="b">
        <v>0</v>
      </c>
      <c r="AX5" s="84" t="s">
        <v>287</v>
      </c>
      <c r="AY5" s="90" t="str">
        <f>HYPERLINK("https://twitter.com/whopsyee")</f>
        <v>https://twitter.com/whopsyee</v>
      </c>
      <c r="AZ5" s="84" t="s">
        <v>65</v>
      </c>
      <c r="BA5" s="84" t="str">
        <f>REPLACE(INDEX(GroupVertices[Group],MATCH(Vertices[[#This Row],[Vertex]],GroupVertices[Vertex],0)),1,1,"")</f>
        <v>2</v>
      </c>
      <c r="BB5" s="2"/>
      <c r="BC5" s="3"/>
      <c r="BD5" s="3"/>
      <c r="BE5" s="3"/>
      <c r="BF5" s="3"/>
    </row>
    <row r="6" spans="1:58" ht="15">
      <c r="A6" s="14" t="s">
        <v>215</v>
      </c>
      <c r="B6" s="15"/>
      <c r="C6" s="15"/>
      <c r="D6" s="94"/>
      <c r="E6" s="80"/>
      <c r="F6" s="115" t="str">
        <f>HYPERLINK("http://pbs.twimg.com/profile_images/1450517429822631940/RgvwHIdA_normal.jpg")</f>
        <v>http://pbs.twimg.com/profile_images/1450517429822631940/RgvwHIdA_normal.jpg</v>
      </c>
      <c r="G6" s="15"/>
      <c r="H6" s="16" t="s">
        <v>215</v>
      </c>
      <c r="I6" s="68"/>
      <c r="J6" s="68"/>
      <c r="K6" s="117" t="s">
        <v>290</v>
      </c>
      <c r="L6" s="95"/>
      <c r="M6" s="96">
        <v>3354.24169921875</v>
      </c>
      <c r="N6" s="96">
        <v>6269.93212890625</v>
      </c>
      <c r="O6" s="78"/>
      <c r="P6" s="97"/>
      <c r="Q6" s="97"/>
      <c r="R6" s="98"/>
      <c r="S6" s="98"/>
      <c r="T6" s="98"/>
      <c r="U6" s="98"/>
      <c r="V6" s="53"/>
      <c r="W6" s="53"/>
      <c r="X6" s="53"/>
      <c r="Y6" s="53"/>
      <c r="Z6" s="52"/>
      <c r="AA6" s="81">
        <v>6</v>
      </c>
      <c r="AB6" s="81"/>
      <c r="AC6" s="99"/>
      <c r="AD6" s="84" t="s">
        <v>267</v>
      </c>
      <c r="AE6" s="93" t="s">
        <v>272</v>
      </c>
      <c r="AF6" s="84">
        <v>394</v>
      </c>
      <c r="AG6" s="84">
        <v>152</v>
      </c>
      <c r="AH6" s="84">
        <v>422</v>
      </c>
      <c r="AI6" s="84">
        <v>780</v>
      </c>
      <c r="AJ6" s="84"/>
      <c r="AK6" s="84" t="s">
        <v>277</v>
      </c>
      <c r="AL6" s="84" t="s">
        <v>283</v>
      </c>
      <c r="AM6" s="84"/>
      <c r="AN6" s="84"/>
      <c r="AO6" s="86">
        <v>44487.85599537037</v>
      </c>
      <c r="AP6" s="90" t="str">
        <f>HYPERLINK("https://pbs.twimg.com/profile_banners/1450198064891838466/1634591089")</f>
        <v>https://pbs.twimg.com/profile_banners/1450198064891838466/1634591089</v>
      </c>
      <c r="AQ6" s="84" t="b">
        <v>1</v>
      </c>
      <c r="AR6" s="84" t="b">
        <v>0</v>
      </c>
      <c r="AS6" s="84" t="b">
        <v>0</v>
      </c>
      <c r="AT6" s="84"/>
      <c r="AU6" s="84">
        <v>0</v>
      </c>
      <c r="AV6" s="84"/>
      <c r="AW6" s="84" t="b">
        <v>0</v>
      </c>
      <c r="AX6" s="84" t="s">
        <v>287</v>
      </c>
      <c r="AY6" s="90" t="str">
        <f>HYPERLINK("https://twitter.com/sabrurod1_")</f>
        <v>https://twitter.com/sabrurod1_</v>
      </c>
      <c r="AZ6" s="84" t="s">
        <v>66</v>
      </c>
      <c r="BA6" s="84" t="str">
        <f>REPLACE(INDEX(GroupVertices[Group],MATCH(Vertices[[#This Row],[Vertex]],GroupVertices[Vertex],0)),1,1,"")</f>
        <v>3</v>
      </c>
      <c r="BB6" s="2"/>
      <c r="BC6" s="3"/>
      <c r="BD6" s="3"/>
      <c r="BE6" s="3"/>
      <c r="BF6" s="3"/>
    </row>
    <row r="7" spans="1:58" ht="15">
      <c r="A7" s="14" t="s">
        <v>216</v>
      </c>
      <c r="B7" s="15"/>
      <c r="C7" s="15"/>
      <c r="D7" s="94"/>
      <c r="E7" s="80"/>
      <c r="F7" s="115" t="str">
        <f>HYPERLINK("http://pbs.twimg.com/profile_images/1461573622774964226/nEM_bNvJ_normal.jpg")</f>
        <v>http://pbs.twimg.com/profile_images/1461573622774964226/nEM_bNvJ_normal.jpg</v>
      </c>
      <c r="G7" s="15"/>
      <c r="H7" s="16" t="s">
        <v>216</v>
      </c>
      <c r="I7" s="68"/>
      <c r="J7" s="68"/>
      <c r="K7" s="117" t="s">
        <v>291</v>
      </c>
      <c r="L7" s="95"/>
      <c r="M7" s="96">
        <v>8295.8095703125</v>
      </c>
      <c r="N7" s="96">
        <v>7417.021484375</v>
      </c>
      <c r="O7" s="78"/>
      <c r="P7" s="97"/>
      <c r="Q7" s="97"/>
      <c r="R7" s="98"/>
      <c r="S7" s="98"/>
      <c r="T7" s="98"/>
      <c r="U7" s="98"/>
      <c r="V7" s="53"/>
      <c r="W7" s="53"/>
      <c r="X7" s="53"/>
      <c r="Y7" s="53"/>
      <c r="Z7" s="52"/>
      <c r="AA7" s="81">
        <v>7</v>
      </c>
      <c r="AB7" s="81"/>
      <c r="AC7" s="99"/>
      <c r="AD7" s="84" t="s">
        <v>268</v>
      </c>
      <c r="AE7" s="93" t="s">
        <v>273</v>
      </c>
      <c r="AF7" s="84">
        <v>1424</v>
      </c>
      <c r="AG7" s="84">
        <v>1376</v>
      </c>
      <c r="AH7" s="84">
        <v>121269</v>
      </c>
      <c r="AI7" s="84">
        <v>110632</v>
      </c>
      <c r="AJ7" s="84"/>
      <c r="AK7" s="84" t="s">
        <v>278</v>
      </c>
      <c r="AL7" s="84" t="s">
        <v>284</v>
      </c>
      <c r="AM7" s="84"/>
      <c r="AN7" s="84"/>
      <c r="AO7" s="86">
        <v>43984.22914351852</v>
      </c>
      <c r="AP7" s="90" t="str">
        <f>HYPERLINK("https://pbs.twimg.com/profile_banners/1267689833926811648/1637060359")</f>
        <v>https://pbs.twimg.com/profile_banners/1267689833926811648/1637060359</v>
      </c>
      <c r="AQ7" s="84" t="b">
        <v>1</v>
      </c>
      <c r="AR7" s="84" t="b">
        <v>0</v>
      </c>
      <c r="AS7" s="84" t="b">
        <v>0</v>
      </c>
      <c r="AT7" s="84"/>
      <c r="AU7" s="84">
        <v>3</v>
      </c>
      <c r="AV7" s="84"/>
      <c r="AW7" s="84" t="b">
        <v>0</v>
      </c>
      <c r="AX7" s="84" t="s">
        <v>287</v>
      </c>
      <c r="AY7" s="90" t="str">
        <f>HYPERLINK("https://twitter.com/taebyyluv")</f>
        <v>https://twitter.com/taebyyluv</v>
      </c>
      <c r="AZ7" s="84" t="s">
        <v>66</v>
      </c>
      <c r="BA7" s="84" t="str">
        <f>REPLACE(INDEX(GroupVertices[Group],MATCH(Vertices[[#This Row],[Vertex]],GroupVertices[Vertex],0)),1,1,"")</f>
        <v>1</v>
      </c>
      <c r="BB7" s="2"/>
      <c r="BC7" s="3"/>
      <c r="BD7" s="3"/>
      <c r="BE7" s="3"/>
      <c r="BF7" s="3"/>
    </row>
    <row r="8" spans="1:58" ht="15">
      <c r="A8" s="100" t="s">
        <v>219</v>
      </c>
      <c r="B8" s="101"/>
      <c r="C8" s="101"/>
      <c r="D8" s="102"/>
      <c r="E8" s="103"/>
      <c r="F8" s="116" t="str">
        <f>HYPERLINK("http://pbs.twimg.com/profile_images/1437957241689165824/pe3nRGT6_normal.jpg")</f>
        <v>http://pbs.twimg.com/profile_images/1437957241689165824/pe3nRGT6_normal.jpg</v>
      </c>
      <c r="G8" s="101"/>
      <c r="H8" s="104" t="s">
        <v>219</v>
      </c>
      <c r="I8" s="105"/>
      <c r="J8" s="105"/>
      <c r="K8" s="118" t="s">
        <v>292</v>
      </c>
      <c r="L8" s="106"/>
      <c r="M8" s="107">
        <v>8295.8095703125</v>
      </c>
      <c r="N8" s="107">
        <v>2581.978515625</v>
      </c>
      <c r="O8" s="108"/>
      <c r="P8" s="109"/>
      <c r="Q8" s="109"/>
      <c r="R8" s="110"/>
      <c r="S8" s="110"/>
      <c r="T8" s="110"/>
      <c r="U8" s="110"/>
      <c r="V8" s="111"/>
      <c r="W8" s="111"/>
      <c r="X8" s="111"/>
      <c r="Y8" s="111"/>
      <c r="Z8" s="112"/>
      <c r="AA8" s="113">
        <v>8</v>
      </c>
      <c r="AB8" s="113"/>
      <c r="AC8" s="114"/>
      <c r="AD8" s="84" t="s">
        <v>269</v>
      </c>
      <c r="AE8" s="93" t="s">
        <v>238</v>
      </c>
      <c r="AF8" s="84">
        <v>3373</v>
      </c>
      <c r="AG8" s="84">
        <v>41072</v>
      </c>
      <c r="AH8" s="84">
        <v>56197</v>
      </c>
      <c r="AI8" s="84">
        <v>29946</v>
      </c>
      <c r="AJ8" s="84"/>
      <c r="AK8" s="84" t="s">
        <v>279</v>
      </c>
      <c r="AL8" s="84" t="s">
        <v>285</v>
      </c>
      <c r="AM8" s="84"/>
      <c r="AN8" s="84"/>
      <c r="AO8" s="86">
        <v>43957.3500462963</v>
      </c>
      <c r="AP8" s="90" t="str">
        <f>HYPERLINK("https://pbs.twimg.com/profile_banners/1257949179990560769/1631590441")</f>
        <v>https://pbs.twimg.com/profile_banners/1257949179990560769/1631590441</v>
      </c>
      <c r="AQ8" s="84" t="b">
        <v>1</v>
      </c>
      <c r="AR8" s="84" t="b">
        <v>0</v>
      </c>
      <c r="AS8" s="84" t="b">
        <v>0</v>
      </c>
      <c r="AT8" s="84"/>
      <c r="AU8" s="84">
        <v>270</v>
      </c>
      <c r="AV8" s="84"/>
      <c r="AW8" s="84" t="b">
        <v>0</v>
      </c>
      <c r="AX8" s="84" t="s">
        <v>287</v>
      </c>
      <c r="AY8" s="90" t="str">
        <f>HYPERLINK("https://twitter.com/btsgoose")</f>
        <v>https://twitter.com/btsgoose</v>
      </c>
      <c r="AZ8" s="84" t="s">
        <v>65</v>
      </c>
      <c r="BA8" s="84" t="str">
        <f>REPLACE(INDEX(GroupVertices[Group],MATCH(Vertices[[#This Row],[Vertex]],GroupVertices[Vertex],0)),1,1,"")</f>
        <v>1</v>
      </c>
      <c r="BB8" s="2"/>
      <c r="BC8" s="3"/>
      <c r="BD8" s="3"/>
      <c r="BE8" s="3"/>
      <c r="BF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342</v>
      </c>
    </row>
    <row r="3" spans="1:25" ht="15">
      <c r="A3" s="83" t="s">
        <v>332</v>
      </c>
      <c r="B3" s="121" t="s">
        <v>335</v>
      </c>
      <c r="C3" s="121" t="s">
        <v>56</v>
      </c>
      <c r="D3" s="119"/>
      <c r="E3" s="15"/>
      <c r="F3" s="16" t="s">
        <v>332</v>
      </c>
      <c r="G3" s="78"/>
      <c r="H3" s="78"/>
      <c r="I3" s="120">
        <v>3</v>
      </c>
      <c r="J3" s="65"/>
      <c r="K3" s="51">
        <v>2</v>
      </c>
      <c r="L3" s="51">
        <v>1</v>
      </c>
      <c r="M3" s="51">
        <v>0</v>
      </c>
      <c r="N3" s="51">
        <v>1</v>
      </c>
      <c r="O3" s="51">
        <v>0</v>
      </c>
      <c r="P3" s="52">
        <v>0</v>
      </c>
      <c r="Q3" s="52">
        <v>0</v>
      </c>
      <c r="R3" s="51">
        <v>1</v>
      </c>
      <c r="S3" s="51">
        <v>0</v>
      </c>
      <c r="T3" s="51">
        <v>2</v>
      </c>
      <c r="U3" s="51">
        <v>1</v>
      </c>
      <c r="V3" s="51">
        <v>1</v>
      </c>
      <c r="W3" s="52">
        <v>0.5</v>
      </c>
      <c r="X3" s="52">
        <v>0.5</v>
      </c>
      <c r="Y3" s="84"/>
    </row>
    <row r="4" spans="1:25" ht="15">
      <c r="A4" s="83" t="s">
        <v>333</v>
      </c>
      <c r="B4" s="121" t="s">
        <v>336</v>
      </c>
      <c r="C4" s="121" t="s">
        <v>56</v>
      </c>
      <c r="D4" s="119"/>
      <c r="E4" s="15"/>
      <c r="F4" s="16" t="s">
        <v>333</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5" spans="1:25" ht="15">
      <c r="A5" s="83" t="s">
        <v>334</v>
      </c>
      <c r="B5" s="121" t="s">
        <v>337</v>
      </c>
      <c r="C5" s="121" t="s">
        <v>56</v>
      </c>
      <c r="D5" s="119"/>
      <c r="E5" s="15"/>
      <c r="F5" s="16" t="s">
        <v>334</v>
      </c>
      <c r="G5" s="78"/>
      <c r="H5" s="78"/>
      <c r="I5" s="120">
        <v>5</v>
      </c>
      <c r="J5" s="81"/>
      <c r="K5" s="51">
        <v>2</v>
      </c>
      <c r="L5" s="51">
        <v>2</v>
      </c>
      <c r="M5" s="51">
        <v>0</v>
      </c>
      <c r="N5" s="51">
        <v>2</v>
      </c>
      <c r="O5" s="51">
        <v>2</v>
      </c>
      <c r="P5" s="52" t="s">
        <v>341</v>
      </c>
      <c r="Q5" s="52" t="s">
        <v>341</v>
      </c>
      <c r="R5" s="51">
        <v>2</v>
      </c>
      <c r="S5" s="51">
        <v>2</v>
      </c>
      <c r="T5" s="51">
        <v>1</v>
      </c>
      <c r="U5" s="51">
        <v>1</v>
      </c>
      <c r="V5" s="51">
        <v>0</v>
      </c>
      <c r="W5" s="52">
        <v>0</v>
      </c>
      <c r="X5" s="52">
        <v>0</v>
      </c>
      <c r="Y5" s="84"/>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332</v>
      </c>
      <c r="B2" s="93" t="s">
        <v>216</v>
      </c>
      <c r="C2" s="84">
        <f>VLOOKUP(GroupVertices[[#This Row],[Vertex]],Vertices[],MATCH("ID",Vertices[[#Headers],[Vertex]:[Vertex Group]],0),FALSE)</f>
        <v>7</v>
      </c>
    </row>
    <row r="3" spans="1:3" ht="15">
      <c r="A3" s="85" t="s">
        <v>332</v>
      </c>
      <c r="B3" s="93" t="s">
        <v>219</v>
      </c>
      <c r="C3" s="84">
        <f>VLOOKUP(GroupVertices[[#This Row],[Vertex]],Vertices[],MATCH("ID",Vertices[[#Headers],[Vertex]:[Vertex Group]],0),FALSE)</f>
        <v>8</v>
      </c>
    </row>
    <row r="4" spans="1:3" ht="15">
      <c r="A4" s="85" t="s">
        <v>333</v>
      </c>
      <c r="B4" s="93" t="s">
        <v>214</v>
      </c>
      <c r="C4" s="84">
        <f>VLOOKUP(GroupVertices[[#This Row],[Vertex]],Vertices[],MATCH("ID",Vertices[[#Headers],[Vertex]:[Vertex Group]],0),FALSE)</f>
        <v>4</v>
      </c>
    </row>
    <row r="5" spans="1:3" ht="15">
      <c r="A5" s="85" t="s">
        <v>333</v>
      </c>
      <c r="B5" s="93" t="s">
        <v>218</v>
      </c>
      <c r="C5" s="84">
        <f>VLOOKUP(GroupVertices[[#This Row],[Vertex]],Vertices[],MATCH("ID",Vertices[[#Headers],[Vertex]:[Vertex Group]],0),FALSE)</f>
        <v>5</v>
      </c>
    </row>
    <row r="6" spans="1:3" ht="15">
      <c r="A6" s="85" t="s">
        <v>334</v>
      </c>
      <c r="B6" s="93" t="s">
        <v>217</v>
      </c>
      <c r="C6" s="84">
        <f>VLOOKUP(GroupVertices[[#This Row],[Vertex]],Vertices[],MATCH("ID",Vertices[[#Headers],[Vertex]:[Vertex Group]],0),FALSE)</f>
        <v>3</v>
      </c>
    </row>
    <row r="7" spans="1:3" ht="15">
      <c r="A7" s="85" t="s">
        <v>334</v>
      </c>
      <c r="B7" s="93" t="s">
        <v>215</v>
      </c>
      <c r="C7" s="84">
        <f>VLOOKUP(GroupVertices[[#This Row],[Vertex]],Vertices[],MATCH("ID",Vertices[[#Headers],[Vertex]:[Vertex Group]],0),FALSE)</f>
        <v>6</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339</v>
      </c>
      <c r="BE2" s="13" t="s">
        <v>340</v>
      </c>
    </row>
    <row r="3" spans="1:57" ht="15" customHeight="1">
      <c r="A3" s="83" t="s">
        <v>217</v>
      </c>
      <c r="B3" s="83" t="s">
        <v>217</v>
      </c>
      <c r="C3" s="54"/>
      <c r="D3" s="55"/>
      <c r="E3" s="67"/>
      <c r="F3" s="56"/>
      <c r="G3" s="54"/>
      <c r="H3" s="58"/>
      <c r="I3" s="57"/>
      <c r="J3" s="57"/>
      <c r="K3" s="36" t="s">
        <v>65</v>
      </c>
      <c r="L3" s="63">
        <v>3</v>
      </c>
      <c r="M3" s="63"/>
      <c r="N3" s="64"/>
      <c r="O3" s="84" t="s">
        <v>176</v>
      </c>
      <c r="P3" s="86">
        <v>44514.334861111114</v>
      </c>
      <c r="Q3" s="84" t="s">
        <v>224</v>
      </c>
      <c r="R3" s="84"/>
      <c r="S3" s="84"/>
      <c r="T3" s="84"/>
      <c r="U3" s="84"/>
      <c r="V3" s="90" t="str">
        <f>HYPERLINK("http://pbs.twimg.com/profile_images/1459838483132870656/4QiOItJA_normal.jpg")</f>
        <v>http://pbs.twimg.com/profile_images/1459838483132870656/4QiOItJA_normal.jpg</v>
      </c>
      <c r="W3" s="86">
        <v>44514.334861111114</v>
      </c>
      <c r="X3" s="91">
        <v>44514</v>
      </c>
      <c r="Y3" s="93" t="s">
        <v>229</v>
      </c>
      <c r="Z3" s="90" t="str">
        <f>HYPERLINK("https://twitter.com/#!/xurcrush/status/1459793775971094535")</f>
        <v>https://twitter.com/#!/xurcrush/status/1459793775971094535</v>
      </c>
      <c r="AA3" s="84"/>
      <c r="AB3" s="84"/>
      <c r="AC3" s="93" t="s">
        <v>233</v>
      </c>
      <c r="AD3" s="84"/>
      <c r="AE3" s="84" t="b">
        <v>0</v>
      </c>
      <c r="AF3" s="84">
        <v>0</v>
      </c>
      <c r="AG3" s="93" t="s">
        <v>237</v>
      </c>
      <c r="AH3" s="84" t="b">
        <v>0</v>
      </c>
      <c r="AI3" s="84" t="s">
        <v>239</v>
      </c>
      <c r="AJ3" s="84"/>
      <c r="AK3" s="93" t="s">
        <v>237</v>
      </c>
      <c r="AL3" s="84" t="b">
        <v>0</v>
      </c>
      <c r="AM3" s="84">
        <v>0</v>
      </c>
      <c r="AN3" s="93" t="s">
        <v>237</v>
      </c>
      <c r="AO3" s="93" t="s">
        <v>242</v>
      </c>
      <c r="AP3" s="84" t="b">
        <v>0</v>
      </c>
      <c r="AQ3" s="93" t="s">
        <v>233</v>
      </c>
      <c r="AR3" s="84" t="s">
        <v>176</v>
      </c>
      <c r="AS3" s="84">
        <v>0</v>
      </c>
      <c r="AT3" s="84">
        <v>0</v>
      </c>
      <c r="AU3" s="84"/>
      <c r="AV3" s="84"/>
      <c r="AW3" s="84"/>
      <c r="AX3" s="84"/>
      <c r="AY3" s="84"/>
      <c r="AZ3" s="84"/>
      <c r="BA3" s="84"/>
      <c r="BB3" s="84"/>
      <c r="BC3">
        <v>1</v>
      </c>
      <c r="BD3" s="84" t="str">
        <f>REPLACE(INDEX(GroupVertices[Group],MATCH(Edges11[[#This Row],[Vertex 1]],GroupVertices[Vertex],0)),1,1,"")</f>
        <v>3</v>
      </c>
      <c r="BE3" s="84" t="str">
        <f>REPLACE(INDEX(GroupVertices[Group],MATCH(Edges11[[#This Row],[Vertex 2]],GroupVertices[Vertex],0)),1,1,"")</f>
        <v>3</v>
      </c>
    </row>
    <row r="4" spans="1:57" ht="15" customHeight="1">
      <c r="A4" s="83" t="s">
        <v>214</v>
      </c>
      <c r="B4" s="83" t="s">
        <v>218</v>
      </c>
      <c r="C4" s="54"/>
      <c r="D4" s="55"/>
      <c r="E4" s="67"/>
      <c r="F4" s="56"/>
      <c r="G4" s="54"/>
      <c r="H4" s="58"/>
      <c r="I4" s="57"/>
      <c r="J4" s="57"/>
      <c r="K4" s="36" t="s">
        <v>65</v>
      </c>
      <c r="L4" s="82">
        <v>4</v>
      </c>
      <c r="M4" s="82"/>
      <c r="N4" s="64"/>
      <c r="O4" s="85" t="s">
        <v>220</v>
      </c>
      <c r="P4" s="87">
        <v>44520.04534722222</v>
      </c>
      <c r="Q4" s="85" t="s">
        <v>221</v>
      </c>
      <c r="R4" s="85"/>
      <c r="S4" s="85"/>
      <c r="T4" s="85"/>
      <c r="U4" s="85"/>
      <c r="V4" s="89" t="str">
        <f>HYPERLINK("http://pbs.twimg.com/profile_images/1463106065109712898/782vkvKX_normal.jpg")</f>
        <v>http://pbs.twimg.com/profile_images/1463106065109712898/782vkvKX_normal.jpg</v>
      </c>
      <c r="W4" s="87">
        <v>44520.04534722222</v>
      </c>
      <c r="X4" s="92">
        <v>44520</v>
      </c>
      <c r="Y4" s="88" t="s">
        <v>226</v>
      </c>
      <c r="Z4" s="89" t="str">
        <f>HYPERLINK("https://twitter.com/#!/tehaakiim/status/1461863188597665794")</f>
        <v>https://twitter.com/#!/tehaakiim/status/1461863188597665794</v>
      </c>
      <c r="AA4" s="85"/>
      <c r="AB4" s="85"/>
      <c r="AC4" s="88" t="s">
        <v>230</v>
      </c>
      <c r="AD4" s="88" t="s">
        <v>234</v>
      </c>
      <c r="AE4" s="85" t="b">
        <v>0</v>
      </c>
      <c r="AF4" s="85">
        <v>0</v>
      </c>
      <c r="AG4" s="88" t="s">
        <v>236</v>
      </c>
      <c r="AH4" s="85" t="b">
        <v>0</v>
      </c>
      <c r="AI4" s="85" t="s">
        <v>239</v>
      </c>
      <c r="AJ4" s="85"/>
      <c r="AK4" s="88" t="s">
        <v>237</v>
      </c>
      <c r="AL4" s="85" t="b">
        <v>0</v>
      </c>
      <c r="AM4" s="85">
        <v>0</v>
      </c>
      <c r="AN4" s="88" t="s">
        <v>237</v>
      </c>
      <c r="AO4" s="88" t="s">
        <v>241</v>
      </c>
      <c r="AP4" s="85" t="b">
        <v>0</v>
      </c>
      <c r="AQ4" s="88" t="s">
        <v>234</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215</v>
      </c>
      <c r="B5" s="83" t="s">
        <v>215</v>
      </c>
      <c r="C5" s="54"/>
      <c r="D5" s="55"/>
      <c r="E5" s="67"/>
      <c r="F5" s="56"/>
      <c r="G5" s="54"/>
      <c r="H5" s="58"/>
      <c r="I5" s="57"/>
      <c r="J5" s="57"/>
      <c r="K5" s="36" t="s">
        <v>65</v>
      </c>
      <c r="L5" s="82">
        <v>5</v>
      </c>
      <c r="M5" s="82"/>
      <c r="N5" s="64"/>
      <c r="O5" s="85" t="s">
        <v>176</v>
      </c>
      <c r="P5" s="87">
        <v>44523.11630787037</v>
      </c>
      <c r="Q5" s="85" t="s">
        <v>222</v>
      </c>
      <c r="R5" s="85"/>
      <c r="S5" s="85"/>
      <c r="T5" s="88" t="s">
        <v>225</v>
      </c>
      <c r="U5" s="89" t="str">
        <f>HYPERLINK("https://pbs.twimg.com/media/FE2I-YPXoAQePYC.jpg")</f>
        <v>https://pbs.twimg.com/media/FE2I-YPXoAQePYC.jpg</v>
      </c>
      <c r="V5" s="89" t="str">
        <f>HYPERLINK("https://pbs.twimg.com/media/FE2I-YPXoAQePYC.jpg")</f>
        <v>https://pbs.twimg.com/media/FE2I-YPXoAQePYC.jpg</v>
      </c>
      <c r="W5" s="87">
        <v>44523.11630787037</v>
      </c>
      <c r="X5" s="92">
        <v>44523</v>
      </c>
      <c r="Y5" s="88" t="s">
        <v>227</v>
      </c>
      <c r="Z5" s="89" t="str">
        <f>HYPERLINK("https://twitter.com/#!/sabrurod1_/status/1462976065765314561")</f>
        <v>https://twitter.com/#!/sabrurod1_/status/1462976065765314561</v>
      </c>
      <c r="AA5" s="85"/>
      <c r="AB5" s="85"/>
      <c r="AC5" s="88" t="s">
        <v>231</v>
      </c>
      <c r="AD5" s="85"/>
      <c r="AE5" s="85" t="b">
        <v>0</v>
      </c>
      <c r="AF5" s="85">
        <v>7</v>
      </c>
      <c r="AG5" s="88" t="s">
        <v>237</v>
      </c>
      <c r="AH5" s="85" t="b">
        <v>0</v>
      </c>
      <c r="AI5" s="85" t="s">
        <v>240</v>
      </c>
      <c r="AJ5" s="85"/>
      <c r="AK5" s="88" t="s">
        <v>237</v>
      </c>
      <c r="AL5" s="85" t="b">
        <v>0</v>
      </c>
      <c r="AM5" s="85">
        <v>0</v>
      </c>
      <c r="AN5" s="88" t="s">
        <v>237</v>
      </c>
      <c r="AO5" s="88" t="s">
        <v>242</v>
      </c>
      <c r="AP5" s="85" t="b">
        <v>0</v>
      </c>
      <c r="AQ5" s="88" t="s">
        <v>231</v>
      </c>
      <c r="AR5" s="85" t="s">
        <v>176</v>
      </c>
      <c r="AS5" s="85">
        <v>0</v>
      </c>
      <c r="AT5" s="85">
        <v>0</v>
      </c>
      <c r="AU5" s="85"/>
      <c r="AV5" s="85"/>
      <c r="AW5" s="85"/>
      <c r="AX5" s="85"/>
      <c r="AY5" s="85"/>
      <c r="AZ5" s="85"/>
      <c r="BA5" s="85"/>
      <c r="BB5" s="85"/>
      <c r="BC5">
        <v>1</v>
      </c>
      <c r="BD5" s="84" t="str">
        <f>REPLACE(INDEX(GroupVertices[Group],MATCH(Edges11[[#This Row],[Vertex 1]],GroupVertices[Vertex],0)),1,1,"")</f>
        <v>3</v>
      </c>
      <c r="BE5" s="84" t="str">
        <f>REPLACE(INDEX(GroupVertices[Group],MATCH(Edges11[[#This Row],[Vertex 2]],GroupVertices[Vertex],0)),1,1,"")</f>
        <v>3</v>
      </c>
    </row>
    <row r="6" spans="1:57" ht="15">
      <c r="A6" s="83" t="s">
        <v>216</v>
      </c>
      <c r="B6" s="83" t="s">
        <v>219</v>
      </c>
      <c r="C6" s="54"/>
      <c r="D6" s="55"/>
      <c r="E6" s="67"/>
      <c r="F6" s="56"/>
      <c r="G6" s="54"/>
      <c r="H6" s="58"/>
      <c r="I6" s="57"/>
      <c r="J6" s="57"/>
      <c r="K6" s="36" t="s">
        <v>65</v>
      </c>
      <c r="L6" s="82">
        <v>6</v>
      </c>
      <c r="M6" s="82"/>
      <c r="N6" s="64"/>
      <c r="O6" s="85" t="s">
        <v>220</v>
      </c>
      <c r="P6" s="87">
        <v>44527.58993055556</v>
      </c>
      <c r="Q6" s="85" t="s">
        <v>223</v>
      </c>
      <c r="R6" s="85"/>
      <c r="S6" s="85"/>
      <c r="T6" s="85"/>
      <c r="U6" s="85"/>
      <c r="V6" s="89" t="str">
        <f>HYPERLINK("http://pbs.twimg.com/profile_images/1461573622774964226/nEM_bNvJ_normal.jpg")</f>
        <v>http://pbs.twimg.com/profile_images/1461573622774964226/nEM_bNvJ_normal.jpg</v>
      </c>
      <c r="W6" s="87">
        <v>44527.58993055556</v>
      </c>
      <c r="X6" s="92">
        <v>44527</v>
      </c>
      <c r="Y6" s="88" t="s">
        <v>228</v>
      </c>
      <c r="Z6" s="89" t="str">
        <f>HYPERLINK("https://twitter.com/#!/taebyyluv/status/1464597252056354822")</f>
        <v>https://twitter.com/#!/taebyyluv/status/1464597252056354822</v>
      </c>
      <c r="AA6" s="85"/>
      <c r="AB6" s="85"/>
      <c r="AC6" s="88" t="s">
        <v>232</v>
      </c>
      <c r="AD6" s="88" t="s">
        <v>235</v>
      </c>
      <c r="AE6" s="85" t="b">
        <v>0</v>
      </c>
      <c r="AF6" s="85">
        <v>0</v>
      </c>
      <c r="AG6" s="88" t="s">
        <v>238</v>
      </c>
      <c r="AH6" s="85" t="b">
        <v>0</v>
      </c>
      <c r="AI6" s="85" t="s">
        <v>239</v>
      </c>
      <c r="AJ6" s="85"/>
      <c r="AK6" s="88" t="s">
        <v>237</v>
      </c>
      <c r="AL6" s="85" t="b">
        <v>0</v>
      </c>
      <c r="AM6" s="85">
        <v>0</v>
      </c>
      <c r="AN6" s="88" t="s">
        <v>237</v>
      </c>
      <c r="AO6" s="88" t="s">
        <v>242</v>
      </c>
      <c r="AP6" s="85" t="b">
        <v>0</v>
      </c>
      <c r="AQ6" s="88" t="s">
        <v>235</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3"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350</v>
      </c>
    </row>
    <row r="24" spans="10:11" ht="409.5">
      <c r="J24" t="s">
        <v>329</v>
      </c>
      <c r="K24" s="13" t="s">
        <v>349</v>
      </c>
    </row>
    <row r="25" spans="10:11" ht="15">
      <c r="J25" t="s">
        <v>330</v>
      </c>
      <c r="K25" t="b">
        <v>0</v>
      </c>
    </row>
    <row r="26" spans="10:11" ht="15">
      <c r="J26" t="s">
        <v>347</v>
      </c>
      <c r="K26" t="s">
        <v>348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344</v>
      </c>
      <c r="B25" t="s">
        <v>343</v>
      </c>
    </row>
    <row r="26" spans="1:2" ht="15">
      <c r="A26" s="123">
        <v>44514.334861111114</v>
      </c>
      <c r="B26" s="3">
        <v>1</v>
      </c>
    </row>
    <row r="27" spans="1:2" ht="15">
      <c r="A27" s="123">
        <v>44520.04534722222</v>
      </c>
      <c r="B27" s="3">
        <v>1</v>
      </c>
    </row>
    <row r="28" spans="1:2" ht="15">
      <c r="A28" s="123">
        <v>44523.11630787037</v>
      </c>
      <c r="B28" s="3">
        <v>1</v>
      </c>
    </row>
    <row r="29" spans="1:2" ht="15">
      <c r="A29" s="123">
        <v>44527.58993055556</v>
      </c>
      <c r="B29" s="3">
        <v>1</v>
      </c>
    </row>
    <row r="30" spans="1:2" ht="15">
      <c r="A30" s="123" t="s">
        <v>345</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2021-11-28T20:20:25Z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