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<sst xmlns="http://schemas.openxmlformats.org/spreadsheetml/2006/main" count="908" uniqueCount="422">
  <si>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</si>
  <si>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</si>
  <si>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</si>
  <si>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</si>
  <si>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</si>
  <si>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</si>
  <si>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</si>
  <si>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</si>
  <si>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</si>
  <si>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</si>
  <si>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</si>
  <si>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</si>
  <si>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</si>
  <si>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</si>
  <si>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</si>
  <si>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</si>
  <si>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</si>
  <si>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</si>
  <si>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</si>
  <si>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</si>
  <si>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</si>
  <si>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</si>
  <si>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</si>
  <si>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</si>
  <si>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</si>
  <si>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</si>
  <si>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</si>
  <si>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</si>
  <si>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</si>
  <si>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</si>
  <si>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</si>
  <si>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</si>
  <si>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</si>
  <si>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</si>
  <si>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</si>
  <si>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</si>
  <si>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</si>
  <si>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</si>
  <si>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</si>
  <si>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</si>
  <si>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</si>
  <si>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</si>
  <si>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</si>
  <si>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</si>
  <si>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</si>
  <si>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</si>
  <si>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</si>
  <si>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</si>
  <si>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</si>
  <si>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</si>
  <si>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</si>
  <si>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</si>
  <si>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</si>
  <si>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</si>
  <si>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</si>
  <si>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</si>
  <si>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</si>
  <si>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</si>
  <si>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</si>
  <si>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</si>
  <si>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</si>
  <si>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</si>
  <si>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</si>
  <si>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</si>
  <si>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</si>
  <si>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</si>
  <si>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</si>
  <si>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</si>
  <si>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</si>
  <si>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</si>
  <si>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</si>
  <si>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</si>
  <si>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</si>
  <si>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</si>
  <si>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</si>
  <si>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</si>
  <si>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</si>
  <si>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</si>
  <si>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</si>
  <si>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</si>
  <si>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</si>
  <si>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</si>
  <si>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</si>
  <si>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</si>
  <si>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</si>
  <si>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</si>
  <si>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</si>
  <si>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</si>
  <si>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</si>
  <si>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</si>
  <si>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</si>
  <si>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</si>
  <si>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</si>
  <si>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</si>
  <si>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</si>
  <si>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</si>
  <si>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</si>
  <si>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</si>
  <si>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</si>
  <si>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</si>
  <si>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</si>
  <si>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</si>
  <si>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</si>
  <si>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</si>
  <si>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</si>
  <si>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</si>
  <si>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</si>
  <si>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</si>
  <si>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</si>
  <si>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</si>
  <si>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</si>
  <si>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</si>
  <si>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</si>
  <si>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</si>
  <si>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</si>
  <si>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</si>
  <si>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</si>
  <si>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</si>
  <si>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</si>
  <si>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</si>
  <si>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</si>
  <si>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</si>
  <si>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</si>
  <si>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</si>
  <si>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</si>
  <si>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</si>
  <si>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</si>
  <si>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</si>
  <si>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</si>
  <si>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</si>
  <si>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</si>
  <si>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</si>
  <si>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</si>
  <si>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</si>
  <si>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</si>
  <si>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</si>
  <si>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</si>
  <si>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</si>
  <si>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</si>
  <si>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</si>
  <si>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</si>
  <si>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</si>
  <si>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</si>
  <si>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</si>
  <si>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</si>
  <si>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</si>
  <si>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</si>
  <si>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</si>
  <si>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</si>
  <si>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</si>
  <si>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</si>
  <si>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</si>
  <si>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</si>
  <si>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</si>
  <si>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</si>
  <si>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</si>
  <si>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</si>
  <si>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</si>
  <si>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</si>
  <si>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</si>
  <si>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</si>
  <si>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</si>
  <si>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</si>
  <si>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</si>
  <si>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</si>
  <si>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</si>
  <si>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</si>
  <si>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</si>
  <si>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</si>
  <si>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</si>
  <si>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</si>
  <si>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</si>
  <si>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</si>
  <si>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</si>
  <si>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</si>
  <si>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</si>
  <si>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</si>
  <si>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</si>
  <si>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</si>
  <si>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</si>
  <si>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</si>
  <si>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</si>
  <si>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</si>
  <si>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</si>
  <si>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</si>
  <si>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</si>
  <si>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</si>
  <si>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</si>
  <si>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</si>
  <si>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</si>
  <si>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</si>
  <si>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</si>
  <si>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</si>
  <si>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</si>
  <si>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</si>
  <si>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</si>
  <si>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</si>
  <si>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</si>
  <si>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</si>
  <si>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</si>
  <si>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</si>
  <si>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</si>
  <si>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</si>
  <si>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</si>
  <si>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</si>
  <si>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</si>
  <si>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</si>
  <si>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</si>
  <si>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</si>
  <si>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</si>
  <si>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</si>
  <si>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</si>
  <si>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</si>
  <si>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</si>
  <si>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</si>
  <si>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</si>
  <si>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</si>
  <si>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</si>
  <si>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</si>
  <si>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</si>
  <si>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</si>
  <si>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</si>
  <si>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</si>
  <si>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</si>
  <si>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</si>
  <si>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</si>
  <si>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</si>
  <si>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</si>
  <si>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</si>
  <si>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</si>
  <si>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</si>
  <si>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</si>
  <si>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</si>
  <si>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</si>
  <si>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</si>
  <si>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</si>
  <si>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</si>
  <si>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</si>
  <si>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</si>
  <si>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</si>
  <si>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</si>
  <si>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</si>
  <si>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</si>
  <si>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</si>
  <si>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</si>
  <si>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</si>
  <si>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</si>
  <si>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</si>
  <si>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</si>
  <si>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</si>
  <si>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</si>
  <si>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</si>
  <si>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</si>
  <si>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</si>
  <si>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</si>
  <si>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</si>
  <si>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</si>
  <si>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</si>
  <si>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</si>
  <si>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</si>
  <si>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</si>
  <si>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</si>
  <si>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</si>
  <si>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</si>
  <si>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</si>
  <si>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</si>
  <si>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</si>
  <si>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</si>
  <si>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</si>
  <si>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</si>
  <si>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</si>
  <si>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</si>
  <si>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</si>
  <si>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</si>
  <si>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</si>
  <si>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</si>
  <si>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</si>
  <si>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</si>
  <si>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</si>
  <si>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</si>
  <si>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</si>
  <si>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</si>
  <si>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</si>
  <si>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</si>
  <si>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</si>
  <si>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</si>
  <si>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</si>
  <si>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</si>
  <si>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</si>
  <si>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</si>
  <si>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</si>
  <si>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</si>
  <si>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</si>
  <si>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</si>
  <si>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</si>
  <si>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</si>
  <si>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</si>
  <si>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</si>
  <si>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</si>
  <si>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</si>
  <si>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</si>
  <si>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</si>
  <si>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</si>
  <si>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</si>
  <si>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</si>
  <si>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</si>
  <si>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Harvey Keitel</t>
  </si>
  <si>
    <t>Tim Roth</t>
  </si>
  <si>
    <t>Michael Madsen</t>
  </si>
  <si>
    <t>Chris Penn</t>
  </si>
  <si>
    <t>Steve Buscemi</t>
  </si>
  <si>
    <t>John Travolta</t>
  </si>
  <si>
    <t>Samuel L. Jackson</t>
  </si>
  <si>
    <t>Uma Thurman</t>
  </si>
  <si>
    <t>Bruce Willis</t>
  </si>
  <si>
    <t>Ving Rhames</t>
  </si>
  <si>
    <t>Pam Grier</t>
  </si>
  <si>
    <t>Robert Forster</t>
  </si>
  <si>
    <t>Bridget Fonda</t>
  </si>
  <si>
    <t>Michael Keaton</t>
  </si>
  <si>
    <t>Lucy Liu</t>
  </si>
  <si>
    <t>Vivica A. Fox</t>
  </si>
  <si>
    <t>Daryl Hannah</t>
  </si>
  <si>
    <t>David Carradine</t>
  </si>
  <si>
    <t>Gordon Liu</t>
  </si>
  <si>
    <t>Brad Pitt</t>
  </si>
  <si>
    <t>Christoph Waltz</t>
  </si>
  <si>
    <t>Michael Fassbender</t>
  </si>
  <si>
    <t>Eli Roth</t>
  </si>
  <si>
    <t>Diane Kruger</t>
  </si>
  <si>
    <t>Jamie Foxx</t>
  </si>
  <si>
    <t>Leonardo DiCaprio</t>
  </si>
  <si>
    <t>Kerry Washington</t>
  </si>
  <si>
    <t>Kurt Russell</t>
  </si>
  <si>
    <t>Jennifer Jason Leigh</t>
  </si>
  <si>
    <t>Walton Goggins</t>
  </si>
  <si>
    <t>Margot Robbie</t>
  </si>
  <si>
    <t>Emile Hirsch</t>
  </si>
  <si>
    <t>Margaret Qualley</t>
  </si>
  <si>
    <t>Movie</t>
  </si>
  <si>
    <t>Year</t>
  </si>
  <si>
    <t>Reservoir Dogs</t>
  </si>
  <si>
    <t>Pulp Fiction</t>
  </si>
  <si>
    <t>Jackie Brown</t>
  </si>
  <si>
    <t>Kill Bill: Volume 1</t>
  </si>
  <si>
    <t>Kill Bill: Volume 2</t>
  </si>
  <si>
    <t>Inglourious Basterds</t>
  </si>
  <si>
    <t>Django Unchained</t>
  </si>
  <si>
    <t>The Hateful Eight</t>
  </si>
  <si>
    <t>Once Upon a Time in Hollywood</t>
  </si>
  <si>
    <t>Age</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</si>
  <si>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t>
  </si>
  <si>
    <t>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t>
  </si>
  <si>
    <t xml:space="preserve">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</si>
  <si>
    <t xml:space="preserve">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t>
  </si>
  <si>
    <t>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t>
  </si>
  <si>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t>
  </si>
  <si>
    <t>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
  </si>
  <si>
    <t>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t>
  </si>
  <si>
    <t>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t>
  </si>
  <si>
    <t>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t>
  </si>
  <si>
    <t>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t>
  </si>
  <si>
    <t>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t>
  </si>
  <si>
    <t>Edge Weight</t>
  </si>
  <si>
    <t>G1</t>
  </si>
  <si>
    <t>G2</t>
  </si>
  <si>
    <t>G3</t>
  </si>
  <si>
    <t>G4</t>
  </si>
  <si>
    <t>0, 12, 96</t>
  </si>
  <si>
    <t>0, 136, 227</t>
  </si>
  <si>
    <t>0, 100, 50</t>
  </si>
  <si>
    <t>0, 176, 22</t>
  </si>
  <si>
    <t>Vertex Group</t>
  </si>
  <si>
    <t>Vertex 1 Group</t>
  </si>
  <si>
    <t>Vertex 2 Group</t>
  </si>
  <si>
    <t>Graph History</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</si>
  <si>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</si>
  <si>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</si>
  <si>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</si>
  <si>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</si>
  <si>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</si>
  <si>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</si>
  <si>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</si>
  <si>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</si>
  <si>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</si>
  <si>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</si>
  <si>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</si>
  <si>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</si>
  <si>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</si>
  <si>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</si>
  <si>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</si>
  <si>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</si>
  <si>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</si>
  <si>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</si>
  <si>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</si>
  <si>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</si>
  <si>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</si>
  <si>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</si>
  <si>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</si>
  <si>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</si>
  <si>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</si>
  <si>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</si>
  <si>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</si>
  <si>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</si>
  <si>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</si>
  <si>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</si>
  <si>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0, 128, 255</t>
  </si>
  <si>
    <t>0, 128, 157</t>
  </si>
  <si>
    <t>Green</t>
  </si>
  <si>
    <t>0, 128, 229</t>
  </si>
  <si>
    <t>0, 128, 222</t>
  </si>
  <si>
    <t>0, 128, 85</t>
  </si>
  <si>
    <t>Autofill Workbook Results</t>
  </si>
  <si>
    <t>▓0▓0▓0▓True▓Black▓Black▓▓▓0▓0▓0▓0▓0▓False▓▓0▓0▓0▓0▓0▓False▓Betweenness Centrality▓3.833333▓125.333333▓3▓True▓Green▓0, 128, 255▓▓Betweenness Centrality▓0▓77▓3▓100▓1000▓False▓▓0▓0▓0▓0▓0▓False▓▓0▓0▓0▓0▓0▓False▓▓0▓0▓0▓0▓0▓False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</si>
  <si>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</si>
  <si>
    <t>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&lt;value&gt;Normal&lt;/value&gt;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t>
  </si>
  <si>
    <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&lt;value&gt;Amount&lt;/value&gt;
      &lt;/setting&gt;
      &lt;setting name="EdgeAlphaSourceColumnName" serializeAs="String"&gt;
        &lt;value&gt;Amount&lt;/value&gt;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&lt;value&gt;Amount&lt;/value&gt;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t>
  </si>
  <si>
    <t>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</si>
  <si>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Marked?</t>
  </si>
  <si>
    <t>The graph was laid out using the Harel-Koren Fast Multiscale layout algorithm.</t>
  </si>
  <si>
    <t>https://nodexlgraphgallery.org/Pages/Graph.aspx?graphID=294669</t>
  </si>
  <si>
    <t>https://nodexlgraphgallery.org/Images/Image.ashx?graphID=294669&amp;type=f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</si>
</sst>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0" fontId="2" fillId="0" borderId="11" xfId="0"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07563"/>
        <c:axId val="63724320"/>
      </c:barChart>
      <c:catAx>
        <c:axId val="53107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24320"/>
        <c:crosses val="autoZero"/>
        <c:auto val="1"/>
        <c:lblOffset val="100"/>
        <c:noMultiLvlLbl val="0"/>
      </c:catAx>
      <c:valAx>
        <c:axId val="6372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07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65953"/>
        <c:axId val="39279678"/>
      </c:barChart>
      <c:catAx>
        <c:axId val="36065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79678"/>
        <c:crosses val="autoZero"/>
        <c:auto val="1"/>
        <c:lblOffset val="100"/>
        <c:noMultiLvlLbl val="0"/>
      </c:catAx>
      <c:valAx>
        <c:axId val="3927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5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68839"/>
        <c:axId val="16648140"/>
      </c:barChart>
      <c:catAx>
        <c:axId val="653688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48140"/>
        <c:crosses val="autoZero"/>
        <c:auto val="1"/>
        <c:lblOffset val="100"/>
        <c:noMultiLvlLbl val="0"/>
      </c:catAx>
      <c:valAx>
        <c:axId val="16648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6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34013"/>
        <c:axId val="42442058"/>
      </c:barChart>
      <c:catAx>
        <c:axId val="13034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42058"/>
        <c:crosses val="autoZero"/>
        <c:auto val="1"/>
        <c:lblOffset val="100"/>
        <c:noMultiLvlLbl val="0"/>
      </c:catAx>
      <c:valAx>
        <c:axId val="42442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4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60131"/>
        <c:axId val="58964024"/>
      </c:barChart>
      <c:catAx>
        <c:axId val="22860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64024"/>
        <c:crosses val="autoZero"/>
        <c:auto val="1"/>
        <c:lblOffset val="100"/>
        <c:noMultiLvlLbl val="0"/>
      </c:catAx>
      <c:valAx>
        <c:axId val="58964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35097"/>
        <c:axId val="62402582"/>
      </c:barChart>
      <c:catAx>
        <c:axId val="32235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02582"/>
        <c:crosses val="autoZero"/>
        <c:auto val="1"/>
        <c:lblOffset val="100"/>
        <c:noMultiLvlLbl val="0"/>
      </c:catAx>
      <c:valAx>
        <c:axId val="6240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3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44415"/>
        <c:axId val="1439844"/>
      </c:barChart>
      <c:catAx>
        <c:axId val="64844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9844"/>
        <c:crosses val="autoZero"/>
        <c:auto val="1"/>
        <c:lblOffset val="100"/>
        <c:noMultiLvlLbl val="0"/>
      </c:catAx>
      <c:valAx>
        <c:axId val="143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4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755477"/>
        <c:axId val="2949282"/>
      </c:barChart>
      <c:catAx>
        <c:axId val="41755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49282"/>
        <c:crosses val="autoZero"/>
        <c:auto val="1"/>
        <c:lblOffset val="100"/>
        <c:noMultiLvlLbl val="0"/>
      </c:catAx>
      <c:valAx>
        <c:axId val="294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20315"/>
        <c:axId val="64427088"/>
      </c:barChart>
      <c:catAx>
        <c:axId val="18420315"/>
        <c:scaling>
          <c:orientation val="minMax"/>
        </c:scaling>
        <c:axPos val="b"/>
        <c:delete val="1"/>
        <c:majorTickMark val="out"/>
        <c:minorTickMark val="none"/>
        <c:tickLblPos val="none"/>
        <c:crossAx val="64427088"/>
        <c:crosses val="autoZero"/>
        <c:auto val="1"/>
        <c:lblOffset val="100"/>
        <c:noMultiLvlLbl val="0"/>
      </c:catAx>
      <c:valAx>
        <c:axId val="64427088"/>
        <c:scaling>
          <c:orientation val="minMax"/>
        </c:scaling>
        <c:axPos val="l"/>
        <c:delete val="1"/>
        <c:majorTickMark val="out"/>
        <c:minorTickMark val="none"/>
        <c:tickLblPos val="none"/>
        <c:crossAx val="184203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92" totalsRowShown="0" headerRowDxfId="108" dataDxfId="107">
  <autoFilter ref="A2:R92"/>
  <tableColumns count="18">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Movie" dataDxfId="93"/>
    <tableColumn id="15" name="Year" dataDxfId="47"/>
    <tableColumn id="16" name="Edge Weight"/>
    <tableColumn id="17" name="Vertex 1 Group" dataDxfId="37">
      <calculatedColumnFormula>REPLACE(INDEX(GroupVertices[Group], MATCH("~"&amp;Edges[[#This Row],[Vertex 1]],GroupVertices[Vertex],0)),1,1,"")</calculatedColumnFormula>
    </tableColumn>
    <tableColumn id="18" name="Vertex 2 Group" dataDxfId="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0" dataDxfId="19">
  <autoFilter ref="A2:C10"/>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5" totalsRowShown="0" headerRowDxfId="92" dataDxfId="91">
  <autoFilter ref="A2:AE35"/>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74"/>
    <tableColumn id="28" name="Dynamic Filter" dataDxfId="73"/>
    <tableColumn id="17" name="Ag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72">
  <autoFilter ref="A2:X6"/>
  <tableColumns count="24">
    <tableColumn id="1" name="Group" dataDxfId="46"/>
    <tableColumn id="2" name="Vertex Color" dataDxfId="45"/>
    <tableColumn id="3" name="Vertex Shape" dataDxfId="43"/>
    <tableColumn id="22" name="Visibility" dataDxfId="44"/>
    <tableColumn id="4" name="Collapsed?"/>
    <tableColumn id="18" name="Label" dataDxfId="71"/>
    <tableColumn id="20" name="Collapsed X"/>
    <tableColumn id="21" name="Collapsed Y"/>
    <tableColumn id="6" name="ID" dataDxfId="70"/>
    <tableColumn id="19" name="Collapsed Properties" dataDxfId="35"/>
    <tableColumn id="5" name="Vertices" dataDxfId="34"/>
    <tableColumn id="7" name="Unique Edges" dataDxfId="33"/>
    <tableColumn id="8" name="Edges With Duplicates" dataDxfId="32"/>
    <tableColumn id="9" name="Total Edges" dataDxfId="31"/>
    <tableColumn id="10" name="Self-Loops" dataDxfId="30"/>
    <tableColumn id="24" name="Reciprocated Vertex Pair Ratio" dataDxfId="29"/>
    <tableColumn id="25" name="Reciprocated Edge Ratio" dataDxfId="28"/>
    <tableColumn id="11" name="Connected Components" dataDxfId="27"/>
    <tableColumn id="12" name="Single-Vertex Connected Components" dataDxfId="26"/>
    <tableColumn id="13" name="Maximum Vertices in a Connected Component" dataDxfId="25"/>
    <tableColumn id="14" name="Maximum Edges in a Connected Component" dataDxfId="24"/>
    <tableColumn id="15" name="Maximum Geodesic Distance (Diameter)" dataDxfId="23"/>
    <tableColumn id="16" name="Average Geodesic Distance" dataDxfId="22"/>
    <tableColumn id="17" name="Graph Density"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69" dataDxfId="68">
  <autoFilter ref="A1:C34"/>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7"/>
    <tableColumn id="2" name="Degree Frequency" dataDxfId="66">
      <calculatedColumnFormula>COUNTIF(Vertices[Degree], "&gt;= " &amp; D2) - COUNTIF(Vertices[Degree], "&gt;=" &amp; D3)</calculatedColumnFormula>
    </tableColumn>
    <tableColumn id="3" name="In-Degree Bin" dataDxfId="65"/>
    <tableColumn id="4" name="In-Degree Frequency" dataDxfId="64">
      <calculatedColumnFormula>COUNTIF(Vertices[In-Degree], "&gt;= " &amp; F2) - COUNTIF(Vertices[In-Degree], "&gt;=" &amp; F3)</calculatedColumnFormula>
    </tableColumn>
    <tableColumn id="5" name="Out-Degree Bin" dataDxfId="63"/>
    <tableColumn id="6" name="Out-Degree Frequency" dataDxfId="62">
      <calculatedColumnFormula>COUNTIF(Vertices[Out-Degree], "&gt;= " &amp; H2) - COUNTIF(Vertices[Out-Degree], "&gt;=" &amp; H3)</calculatedColumnFormula>
    </tableColumn>
    <tableColumn id="7" name="Betweenness Centrality Bin" dataDxfId="61"/>
    <tableColumn id="8" name="Betweenness Centrality Frequency" dataDxfId="60">
      <calculatedColumnFormula>COUNTIF(Vertices[Betweenness Centrality], "&gt;= " &amp; J2) - COUNTIF(Vertices[Betweenness Centrality], "&gt;=" &amp; J3)</calculatedColumnFormula>
    </tableColumn>
    <tableColumn id="9" name="Closeness Centrality Bin" dataDxfId="59"/>
    <tableColumn id="10" name="Closeness Centrality Frequency" dataDxfId="58">
      <calculatedColumnFormula>COUNTIF(Vertices[Closeness Centrality], "&gt;= " &amp; L2) - COUNTIF(Vertices[Closeness Centrality], "&gt;=" &amp; L3)</calculatedColumnFormula>
    </tableColumn>
    <tableColumn id="11" name="Eigenvector Centrality Bin" dataDxfId="57"/>
    <tableColumn id="12" name="Eigenvector Centrality Frequency" dataDxfId="56">
      <calculatedColumnFormula>COUNTIF(Vertices[Eigenvector Centrality], "&gt;= " &amp; N2) - COUNTIF(Vertices[Eigenvector Centrality], "&gt;=" &amp; N3)</calculatedColumnFormula>
    </tableColumn>
    <tableColumn id="18" name="PageRank Bin" dataDxfId="55"/>
    <tableColumn id="17" name="PageRank Frequency" dataDxfId="54">
      <calculatedColumnFormula>COUNTIF(Vertices[Eigenvector Centrality], "&gt;= " &amp; P2) - COUNTIF(Vertices[Eigenvector Centrality], "&gt;=" &amp; P3)</calculatedColumnFormula>
    </tableColumn>
    <tableColumn id="13" name="Clustering Coefficient Bin" dataDxfId="53"/>
    <tableColumn id="14" name="Clustering Coefficient Frequency" dataDxfId="52">
      <calculatedColumnFormula>COUNTIF(Vertices[Clustering Coefficient], "&gt;= " &amp; R2) - COUNTIF(Vertices[Clustering Coefficient], "&gt;=" &amp; R3)</calculatedColumnFormula>
    </tableColumn>
    <tableColumn id="15" name="Dynamic Filter Bin" dataDxfId="51"/>
    <tableColumn id="16" name="Dynamic Filter Frequency" dataDxfId="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2"/>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21.71093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6" max="16" width="14.421875" style="0" customWidth="1"/>
    <col min="17" max="18" width="10.7109375" style="0" bestFit="1" customWidth="1"/>
  </cols>
  <sheetData>
    <row r="1" spans="3:14" ht="15">
      <c r="C1" s="14" t="s">
        <v>39</v>
      </c>
      <c r="D1" s="15"/>
      <c r="E1" s="15"/>
      <c r="F1" s="15"/>
      <c r="G1" s="14"/>
      <c r="H1" s="12" t="s">
        <v>43</v>
      </c>
      <c r="I1" s="58"/>
      <c r="J1" s="58"/>
      <c r="K1" s="30" t="s">
        <v>42</v>
      </c>
      <c r="L1" s="16" t="s">
        <v>40</v>
      </c>
      <c r="M1" s="16"/>
      <c r="N1" s="13" t="s">
        <v>41</v>
      </c>
    </row>
    <row r="2" spans="1:18" ht="30" customHeight="1">
      <c r="A2" s="10" t="s">
        <v>0</v>
      </c>
      <c r="B2" s="10" t="s">
        <v>1</v>
      </c>
      <c r="C2" s="7" t="s">
        <v>2</v>
      </c>
      <c r="D2" s="7" t="s">
        <v>3</v>
      </c>
      <c r="E2" s="7" t="s">
        <v>130</v>
      </c>
      <c r="F2" s="7" t="s">
        <v>4</v>
      </c>
      <c r="G2" s="7" t="s">
        <v>11</v>
      </c>
      <c r="H2" s="10" t="s">
        <v>46</v>
      </c>
      <c r="I2" s="7" t="s">
        <v>160</v>
      </c>
      <c r="J2" s="7" t="s">
        <v>161</v>
      </c>
      <c r="K2" s="7" t="s">
        <v>165</v>
      </c>
      <c r="L2" s="7" t="s">
        <v>12</v>
      </c>
      <c r="M2" s="7" t="s">
        <v>38</v>
      </c>
      <c r="N2" s="76" t="s">
        <v>339</v>
      </c>
      <c r="O2" s="77" t="s">
        <v>340</v>
      </c>
      <c r="P2" t="s">
        <v>363</v>
      </c>
      <c r="Q2" s="7" t="s">
        <v>373</v>
      </c>
      <c r="R2" s="7" t="s">
        <v>374</v>
      </c>
    </row>
    <row r="3" spans="1:18" ht="15" customHeight="1">
      <c r="A3" t="s">
        <v>306</v>
      </c>
      <c r="B3" t="s">
        <v>307</v>
      </c>
      <c r="C3" s="47"/>
      <c r="D3" s="48"/>
      <c r="E3" s="59"/>
      <c r="F3" s="49"/>
      <c r="G3" s="47"/>
      <c r="H3" s="51"/>
      <c r="I3" s="50"/>
      <c r="J3" s="50"/>
      <c r="K3" s="61"/>
      <c r="L3" s="56">
        <v>3</v>
      </c>
      <c r="M3" s="56"/>
      <c r="N3" t="s">
        <v>341</v>
      </c>
      <c r="O3" s="7">
        <v>1992</v>
      </c>
      <c r="P3">
        <v>1</v>
      </c>
      <c r="Q3" s="86" t="str">
        <f>REPLACE(INDEX(GroupVertices[Group],MATCH("~"&amp;Edges[[#This Row],[Vertex 1]],GroupVertices[Vertex],0)),1,1,"")</f>
        <v>4</v>
      </c>
      <c r="R3" s="86" t="str">
        <f>REPLACE(INDEX(GroupVertices[Group],MATCH("~"&amp;Edges[[#This Row],[Vertex 2]],GroupVertices[Vertex],0)),1,1,"")</f>
        <v>3</v>
      </c>
    </row>
    <row r="4" spans="1:18" ht="15" customHeight="1">
      <c r="A4" t="s">
        <v>306</v>
      </c>
      <c r="B4" t="s">
        <v>308</v>
      </c>
      <c r="C4" s="47"/>
      <c r="D4" s="48"/>
      <c r="E4" s="59"/>
      <c r="F4" s="49"/>
      <c r="G4" s="47"/>
      <c r="H4" s="51"/>
      <c r="I4" s="50"/>
      <c r="J4" s="50"/>
      <c r="K4" s="61"/>
      <c r="L4" s="75">
        <v>4</v>
      </c>
      <c r="M4" s="75"/>
      <c r="N4" t="s">
        <v>341</v>
      </c>
      <c r="O4" s="7">
        <v>1992</v>
      </c>
      <c r="P4">
        <v>1</v>
      </c>
      <c r="Q4" s="86" t="str">
        <f>REPLACE(INDEX(GroupVertices[Group],MATCH("~"&amp;Edges[[#This Row],[Vertex 1]],GroupVertices[Vertex],0)),1,1,"")</f>
        <v>4</v>
      </c>
      <c r="R4" s="86" t="str">
        <f>REPLACE(INDEX(GroupVertices[Group],MATCH("~"&amp;Edges[[#This Row],[Vertex 2]],GroupVertices[Vertex],0)),1,1,"")</f>
        <v>2</v>
      </c>
    </row>
    <row r="5" spans="1:18" ht="15">
      <c r="A5" t="s">
        <v>306</v>
      </c>
      <c r="B5" t="s">
        <v>309</v>
      </c>
      <c r="C5" s="47"/>
      <c r="D5" s="48"/>
      <c r="E5" s="59"/>
      <c r="F5" s="49"/>
      <c r="G5" s="47"/>
      <c r="H5" s="51"/>
      <c r="I5" s="50"/>
      <c r="J5" s="50"/>
      <c r="K5" s="61"/>
      <c r="L5" s="75">
        <v>5</v>
      </c>
      <c r="M5" s="75"/>
      <c r="N5" t="s">
        <v>341</v>
      </c>
      <c r="O5" s="7">
        <v>1992</v>
      </c>
      <c r="P5">
        <v>1</v>
      </c>
      <c r="Q5" s="86" t="str">
        <f>REPLACE(INDEX(GroupVertices[Group],MATCH("~"&amp;Edges[[#This Row],[Vertex 1]],GroupVertices[Vertex],0)),1,1,"")</f>
        <v>4</v>
      </c>
      <c r="R5" s="86" t="str">
        <f>REPLACE(INDEX(GroupVertices[Group],MATCH("~"&amp;Edges[[#This Row],[Vertex 2]],GroupVertices[Vertex],0)),1,1,"")</f>
        <v>4</v>
      </c>
    </row>
    <row r="6" spans="1:18" ht="15">
      <c r="A6" t="s">
        <v>306</v>
      </c>
      <c r="B6" t="s">
        <v>310</v>
      </c>
      <c r="C6" s="47"/>
      <c r="D6" s="48"/>
      <c r="E6" s="59"/>
      <c r="F6" s="49"/>
      <c r="G6" s="47"/>
      <c r="H6" s="51"/>
      <c r="I6" s="50"/>
      <c r="J6" s="50"/>
      <c r="K6" s="61"/>
      <c r="L6" s="75">
        <v>6</v>
      </c>
      <c r="M6" s="75"/>
      <c r="N6" t="s">
        <v>341</v>
      </c>
      <c r="O6" s="7">
        <v>1992</v>
      </c>
      <c r="P6">
        <v>1</v>
      </c>
      <c r="Q6" s="86" t="str">
        <f>REPLACE(INDEX(GroupVertices[Group],MATCH("~"&amp;Edges[[#This Row],[Vertex 1]],GroupVertices[Vertex],0)),1,1,"")</f>
        <v>4</v>
      </c>
      <c r="R6" s="86" t="str">
        <f>REPLACE(INDEX(GroupVertices[Group],MATCH("~"&amp;Edges[[#This Row],[Vertex 2]],GroupVertices[Vertex],0)),1,1,"")</f>
        <v>4</v>
      </c>
    </row>
    <row r="7" spans="1:18" ht="15">
      <c r="A7" t="s">
        <v>307</v>
      </c>
      <c r="B7" t="s">
        <v>308</v>
      </c>
      <c r="C7" s="47"/>
      <c r="D7" s="48"/>
      <c r="E7" s="59"/>
      <c r="F7" s="49"/>
      <c r="G7" s="47"/>
      <c r="H7" s="51"/>
      <c r="I7" s="50"/>
      <c r="J7" s="50"/>
      <c r="K7" s="61"/>
      <c r="L7" s="75">
        <v>7</v>
      </c>
      <c r="M7" s="75"/>
      <c r="N7" t="s">
        <v>341</v>
      </c>
      <c r="O7" s="7">
        <v>1992</v>
      </c>
      <c r="P7">
        <v>1</v>
      </c>
      <c r="Q7" s="86" t="str">
        <f>REPLACE(INDEX(GroupVertices[Group],MATCH("~"&amp;Edges[[#This Row],[Vertex 1]],GroupVertices[Vertex],0)),1,1,"")</f>
        <v>3</v>
      </c>
      <c r="R7" s="86" t="str">
        <f>REPLACE(INDEX(GroupVertices[Group],MATCH("~"&amp;Edges[[#This Row],[Vertex 2]],GroupVertices[Vertex],0)),1,1,"")</f>
        <v>2</v>
      </c>
    </row>
    <row r="8" spans="1:18" ht="15">
      <c r="A8" t="s">
        <v>307</v>
      </c>
      <c r="B8" t="s">
        <v>309</v>
      </c>
      <c r="C8" s="47"/>
      <c r="D8" s="48"/>
      <c r="E8" s="59"/>
      <c r="F8" s="49"/>
      <c r="G8" s="47"/>
      <c r="H8" s="51"/>
      <c r="I8" s="50"/>
      <c r="J8" s="50"/>
      <c r="K8" s="61"/>
      <c r="L8" s="75">
        <v>8</v>
      </c>
      <c r="M8" s="75"/>
      <c r="N8" t="s">
        <v>341</v>
      </c>
      <c r="O8" s="7">
        <v>1992</v>
      </c>
      <c r="P8">
        <v>1</v>
      </c>
      <c r="Q8" s="86" t="str">
        <f>REPLACE(INDEX(GroupVertices[Group],MATCH("~"&amp;Edges[[#This Row],[Vertex 1]],GroupVertices[Vertex],0)),1,1,"")</f>
        <v>3</v>
      </c>
      <c r="R8" s="86" t="str">
        <f>REPLACE(INDEX(GroupVertices[Group],MATCH("~"&amp;Edges[[#This Row],[Vertex 2]],GroupVertices[Vertex],0)),1,1,"")</f>
        <v>4</v>
      </c>
    </row>
    <row r="9" spans="1:18" ht="15">
      <c r="A9" t="s">
        <v>307</v>
      </c>
      <c r="B9" t="s">
        <v>310</v>
      </c>
      <c r="C9" s="47"/>
      <c r="D9" s="48"/>
      <c r="E9" s="59"/>
      <c r="F9" s="49"/>
      <c r="G9" s="47"/>
      <c r="H9" s="51"/>
      <c r="I9" s="50"/>
      <c r="J9" s="50"/>
      <c r="K9" s="61"/>
      <c r="L9" s="75">
        <v>9</v>
      </c>
      <c r="M9" s="75"/>
      <c r="N9" t="s">
        <v>341</v>
      </c>
      <c r="O9" s="7">
        <v>1992</v>
      </c>
      <c r="P9">
        <v>1</v>
      </c>
      <c r="Q9" s="86" t="str">
        <f>REPLACE(INDEX(GroupVertices[Group],MATCH("~"&amp;Edges[[#This Row],[Vertex 1]],GroupVertices[Vertex],0)),1,1,"")</f>
        <v>3</v>
      </c>
      <c r="R9" s="86" t="str">
        <f>REPLACE(INDEX(GroupVertices[Group],MATCH("~"&amp;Edges[[#This Row],[Vertex 2]],GroupVertices[Vertex],0)),1,1,"")</f>
        <v>4</v>
      </c>
    </row>
    <row r="10" spans="1:18" ht="15">
      <c r="A10" t="s">
        <v>308</v>
      </c>
      <c r="B10" t="s">
        <v>309</v>
      </c>
      <c r="C10" s="47"/>
      <c r="D10" s="48"/>
      <c r="E10" s="59"/>
      <c r="F10" s="49"/>
      <c r="G10" s="47"/>
      <c r="H10" s="51"/>
      <c r="I10" s="50"/>
      <c r="J10" s="50"/>
      <c r="K10" s="61"/>
      <c r="L10" s="75">
        <v>10</v>
      </c>
      <c r="M10" s="75"/>
      <c r="N10" t="s">
        <v>341</v>
      </c>
      <c r="O10" s="7">
        <v>1992</v>
      </c>
      <c r="P10">
        <v>1</v>
      </c>
      <c r="Q10" s="86" t="str">
        <f>REPLACE(INDEX(GroupVertices[Group],MATCH("~"&amp;Edges[[#This Row],[Vertex 1]],GroupVertices[Vertex],0)),1,1,"")</f>
        <v>2</v>
      </c>
      <c r="R10" s="86" t="str">
        <f>REPLACE(INDEX(GroupVertices[Group],MATCH("~"&amp;Edges[[#This Row],[Vertex 2]],GroupVertices[Vertex],0)),1,1,"")</f>
        <v>4</v>
      </c>
    </row>
    <row r="11" spans="1:18" ht="15">
      <c r="A11" t="s">
        <v>308</v>
      </c>
      <c r="B11" t="s">
        <v>310</v>
      </c>
      <c r="C11" s="47"/>
      <c r="D11" s="48"/>
      <c r="E11" s="59"/>
      <c r="F11" s="49"/>
      <c r="G11" s="47"/>
      <c r="H11" s="51"/>
      <c r="I11" s="50"/>
      <c r="J11" s="50"/>
      <c r="K11" s="61"/>
      <c r="L11" s="75">
        <v>11</v>
      </c>
      <c r="M11" s="75"/>
      <c r="N11" t="s">
        <v>341</v>
      </c>
      <c r="O11" s="7">
        <v>1992</v>
      </c>
      <c r="P11">
        <v>1</v>
      </c>
      <c r="Q11" s="86" t="str">
        <f>REPLACE(INDEX(GroupVertices[Group],MATCH("~"&amp;Edges[[#This Row],[Vertex 1]],GroupVertices[Vertex],0)),1,1,"")</f>
        <v>2</v>
      </c>
      <c r="R11" s="86" t="str">
        <f>REPLACE(INDEX(GroupVertices[Group],MATCH("~"&amp;Edges[[#This Row],[Vertex 2]],GroupVertices[Vertex],0)),1,1,"")</f>
        <v>4</v>
      </c>
    </row>
    <row r="12" spans="1:18" ht="15">
      <c r="A12" t="s">
        <v>309</v>
      </c>
      <c r="B12" t="s">
        <v>310</v>
      </c>
      <c r="C12" s="47"/>
      <c r="D12" s="48"/>
      <c r="E12" s="59"/>
      <c r="F12" s="49"/>
      <c r="G12" s="47"/>
      <c r="H12" s="51"/>
      <c r="I12" s="50"/>
      <c r="J12" s="50"/>
      <c r="K12" s="61"/>
      <c r="L12" s="75">
        <v>12</v>
      </c>
      <c r="M12" s="75"/>
      <c r="N12" t="s">
        <v>341</v>
      </c>
      <c r="O12" s="7">
        <v>1992</v>
      </c>
      <c r="P12">
        <v>1</v>
      </c>
      <c r="Q12" s="86" t="str">
        <f>REPLACE(INDEX(GroupVertices[Group],MATCH("~"&amp;Edges[[#This Row],[Vertex 1]],GroupVertices[Vertex],0)),1,1,"")</f>
        <v>4</v>
      </c>
      <c r="R12" s="86" t="str">
        <f>REPLACE(INDEX(GroupVertices[Group],MATCH("~"&amp;Edges[[#This Row],[Vertex 2]],GroupVertices[Vertex],0)),1,1,"")</f>
        <v>4</v>
      </c>
    </row>
    <row r="13" spans="1:18" ht="15">
      <c r="A13" t="s">
        <v>311</v>
      </c>
      <c r="B13" t="s">
        <v>312</v>
      </c>
      <c r="C13" s="47"/>
      <c r="D13" s="48"/>
      <c r="E13" s="59"/>
      <c r="F13" s="49"/>
      <c r="G13" s="47"/>
      <c r="H13" s="51"/>
      <c r="I13" s="50"/>
      <c r="J13" s="50"/>
      <c r="K13" s="61"/>
      <c r="L13" s="75">
        <v>13</v>
      </c>
      <c r="M13" s="75"/>
      <c r="N13" t="s">
        <v>342</v>
      </c>
      <c r="O13" s="7">
        <v>1994</v>
      </c>
      <c r="P13">
        <v>1</v>
      </c>
      <c r="Q13" s="86" t="str">
        <f>REPLACE(INDEX(GroupVertices[Group],MATCH("~"&amp;Edges[[#This Row],[Vertex 1]],GroupVertices[Vertex],0)),1,1,"")</f>
        <v>2</v>
      </c>
      <c r="R13" s="86" t="str">
        <f>REPLACE(INDEX(GroupVertices[Group],MATCH("~"&amp;Edges[[#This Row],[Vertex 2]],GroupVertices[Vertex],0)),1,1,"")</f>
        <v>3</v>
      </c>
    </row>
    <row r="14" spans="1:18" ht="15">
      <c r="A14" t="s">
        <v>311</v>
      </c>
      <c r="B14" t="s">
        <v>313</v>
      </c>
      <c r="C14" s="47"/>
      <c r="D14" s="48"/>
      <c r="E14" s="59"/>
      <c r="F14" s="49"/>
      <c r="G14" s="47"/>
      <c r="H14" s="51"/>
      <c r="I14" s="50"/>
      <c r="J14" s="50"/>
      <c r="K14" s="61"/>
      <c r="L14" s="75">
        <v>14</v>
      </c>
      <c r="M14" s="75"/>
      <c r="N14" t="s">
        <v>342</v>
      </c>
      <c r="O14" s="7">
        <v>1994</v>
      </c>
      <c r="P14">
        <v>1</v>
      </c>
      <c r="Q14" s="86" t="str">
        <f>REPLACE(INDEX(GroupVertices[Group],MATCH("~"&amp;Edges[[#This Row],[Vertex 1]],GroupVertices[Vertex],0)),1,1,"")</f>
        <v>2</v>
      </c>
      <c r="R14" s="86" t="str">
        <f>REPLACE(INDEX(GroupVertices[Group],MATCH("~"&amp;Edges[[#This Row],[Vertex 2]],GroupVertices[Vertex],0)),1,1,"")</f>
        <v>2</v>
      </c>
    </row>
    <row r="15" spans="1:18" ht="15">
      <c r="A15" t="s">
        <v>311</v>
      </c>
      <c r="B15" t="s">
        <v>314</v>
      </c>
      <c r="C15" s="47"/>
      <c r="D15" s="48"/>
      <c r="E15" s="59"/>
      <c r="F15" s="49"/>
      <c r="G15" s="47"/>
      <c r="H15" s="51"/>
      <c r="I15" s="50"/>
      <c r="J15" s="50"/>
      <c r="K15" s="61"/>
      <c r="L15" s="75">
        <v>15</v>
      </c>
      <c r="M15" s="75"/>
      <c r="N15" t="s">
        <v>342</v>
      </c>
      <c r="O15" s="7">
        <v>1994</v>
      </c>
      <c r="P15">
        <v>1</v>
      </c>
      <c r="Q15" s="86" t="str">
        <f>REPLACE(INDEX(GroupVertices[Group],MATCH("~"&amp;Edges[[#This Row],[Vertex 1]],GroupVertices[Vertex],0)),1,1,"")</f>
        <v>2</v>
      </c>
      <c r="R15" s="86" t="str">
        <f>REPLACE(INDEX(GroupVertices[Group],MATCH("~"&amp;Edges[[#This Row],[Vertex 2]],GroupVertices[Vertex],0)),1,1,"")</f>
        <v>2</v>
      </c>
    </row>
    <row r="16" spans="1:18" ht="15">
      <c r="A16" t="s">
        <v>311</v>
      </c>
      <c r="B16" t="s">
        <v>315</v>
      </c>
      <c r="C16" s="47"/>
      <c r="D16" s="48"/>
      <c r="E16" s="59"/>
      <c r="F16" s="49"/>
      <c r="G16" s="47"/>
      <c r="H16" s="51"/>
      <c r="I16" s="50"/>
      <c r="J16" s="50"/>
      <c r="K16" s="61"/>
      <c r="L16" s="75">
        <v>16</v>
      </c>
      <c r="M16" s="75"/>
      <c r="N16" t="s">
        <v>342</v>
      </c>
      <c r="O16" s="7">
        <v>1994</v>
      </c>
      <c r="P16">
        <v>1</v>
      </c>
      <c r="Q16" s="86" t="str">
        <f>REPLACE(INDEX(GroupVertices[Group],MATCH("~"&amp;Edges[[#This Row],[Vertex 1]],GroupVertices[Vertex],0)),1,1,"")</f>
        <v>2</v>
      </c>
      <c r="R16" s="86" t="str">
        <f>REPLACE(INDEX(GroupVertices[Group],MATCH("~"&amp;Edges[[#This Row],[Vertex 2]],GroupVertices[Vertex],0)),1,1,"")</f>
        <v>2</v>
      </c>
    </row>
    <row r="17" spans="1:18" ht="15">
      <c r="A17" t="s">
        <v>312</v>
      </c>
      <c r="B17" t="s">
        <v>313</v>
      </c>
      <c r="C17" s="47"/>
      <c r="D17" s="48"/>
      <c r="E17" s="59"/>
      <c r="F17" s="49"/>
      <c r="G17" s="47"/>
      <c r="H17" s="51"/>
      <c r="I17" s="50"/>
      <c r="J17" s="50"/>
      <c r="K17" s="61"/>
      <c r="L17" s="75">
        <v>17</v>
      </c>
      <c r="M17" s="75"/>
      <c r="N17" t="s">
        <v>342</v>
      </c>
      <c r="O17" s="7">
        <v>1994</v>
      </c>
      <c r="P17">
        <v>1</v>
      </c>
      <c r="Q17" s="86" t="str">
        <f>REPLACE(INDEX(GroupVertices[Group],MATCH("~"&amp;Edges[[#This Row],[Vertex 1]],GroupVertices[Vertex],0)),1,1,"")</f>
        <v>3</v>
      </c>
      <c r="R17" s="86" t="str">
        <f>REPLACE(INDEX(GroupVertices[Group],MATCH("~"&amp;Edges[[#This Row],[Vertex 2]],GroupVertices[Vertex],0)),1,1,"")</f>
        <v>2</v>
      </c>
    </row>
    <row r="18" spans="1:18" ht="15">
      <c r="A18" t="s">
        <v>312</v>
      </c>
      <c r="B18" t="s">
        <v>314</v>
      </c>
      <c r="C18" s="47"/>
      <c r="D18" s="48"/>
      <c r="E18" s="59"/>
      <c r="F18" s="49"/>
      <c r="G18" s="47"/>
      <c r="H18" s="51"/>
      <c r="I18" s="50"/>
      <c r="J18" s="50"/>
      <c r="K18" s="61"/>
      <c r="L18" s="75">
        <v>18</v>
      </c>
      <c r="M18" s="75"/>
      <c r="N18" t="s">
        <v>342</v>
      </c>
      <c r="O18" s="7">
        <v>1994</v>
      </c>
      <c r="P18">
        <v>1</v>
      </c>
      <c r="Q18" s="86" t="str">
        <f>REPLACE(INDEX(GroupVertices[Group],MATCH("~"&amp;Edges[[#This Row],[Vertex 1]],GroupVertices[Vertex],0)),1,1,"")</f>
        <v>3</v>
      </c>
      <c r="R18" s="86" t="str">
        <f>REPLACE(INDEX(GroupVertices[Group],MATCH("~"&amp;Edges[[#This Row],[Vertex 2]],GroupVertices[Vertex],0)),1,1,"")</f>
        <v>2</v>
      </c>
    </row>
    <row r="19" spans="1:18" ht="15">
      <c r="A19" t="s">
        <v>312</v>
      </c>
      <c r="B19" t="s">
        <v>315</v>
      </c>
      <c r="C19" s="47"/>
      <c r="D19" s="48"/>
      <c r="E19" s="59"/>
      <c r="F19" s="49"/>
      <c r="G19" s="47"/>
      <c r="H19" s="51"/>
      <c r="I19" s="50"/>
      <c r="J19" s="50"/>
      <c r="K19" s="61"/>
      <c r="L19" s="75">
        <v>19</v>
      </c>
      <c r="M19" s="75"/>
      <c r="N19" t="s">
        <v>342</v>
      </c>
      <c r="O19" s="7">
        <v>1994</v>
      </c>
      <c r="P19">
        <v>1</v>
      </c>
      <c r="Q19" s="86" t="str">
        <f>REPLACE(INDEX(GroupVertices[Group],MATCH("~"&amp;Edges[[#This Row],[Vertex 1]],GroupVertices[Vertex],0)),1,1,"")</f>
        <v>3</v>
      </c>
      <c r="R19" s="86" t="str">
        <f>REPLACE(INDEX(GroupVertices[Group],MATCH("~"&amp;Edges[[#This Row],[Vertex 2]],GroupVertices[Vertex],0)),1,1,"")</f>
        <v>2</v>
      </c>
    </row>
    <row r="20" spans="1:18" ht="15">
      <c r="A20" t="s">
        <v>313</v>
      </c>
      <c r="B20" t="s">
        <v>314</v>
      </c>
      <c r="C20" s="47"/>
      <c r="D20" s="48"/>
      <c r="E20" s="59"/>
      <c r="F20" s="49"/>
      <c r="G20" s="47"/>
      <c r="H20" s="51"/>
      <c r="I20" s="50"/>
      <c r="J20" s="50"/>
      <c r="K20" s="61"/>
      <c r="L20" s="75">
        <v>20</v>
      </c>
      <c r="M20" s="75"/>
      <c r="N20" t="s">
        <v>342</v>
      </c>
      <c r="O20" s="7">
        <v>1994</v>
      </c>
      <c r="P20">
        <v>1</v>
      </c>
      <c r="Q20" s="86" t="str">
        <f>REPLACE(INDEX(GroupVertices[Group],MATCH("~"&amp;Edges[[#This Row],[Vertex 1]],GroupVertices[Vertex],0)),1,1,"")</f>
        <v>2</v>
      </c>
      <c r="R20" s="86" t="str">
        <f>REPLACE(INDEX(GroupVertices[Group],MATCH("~"&amp;Edges[[#This Row],[Vertex 2]],GroupVertices[Vertex],0)),1,1,"")</f>
        <v>2</v>
      </c>
    </row>
    <row r="21" spans="1:18" ht="15">
      <c r="A21" t="s">
        <v>313</v>
      </c>
      <c r="B21" t="s">
        <v>315</v>
      </c>
      <c r="C21" s="47"/>
      <c r="D21" s="48"/>
      <c r="E21" s="59"/>
      <c r="F21" s="49"/>
      <c r="G21" s="47"/>
      <c r="H21" s="51"/>
      <c r="I21" s="50"/>
      <c r="J21" s="50"/>
      <c r="K21" s="61"/>
      <c r="L21" s="75">
        <v>21</v>
      </c>
      <c r="M21" s="75"/>
      <c r="N21" t="s">
        <v>342</v>
      </c>
      <c r="O21" s="7">
        <v>1994</v>
      </c>
      <c r="P21">
        <v>1</v>
      </c>
      <c r="Q21" s="86" t="str">
        <f>REPLACE(INDEX(GroupVertices[Group],MATCH("~"&amp;Edges[[#This Row],[Vertex 1]],GroupVertices[Vertex],0)),1,1,"")</f>
        <v>2</v>
      </c>
      <c r="R21" s="86" t="str">
        <f>REPLACE(INDEX(GroupVertices[Group],MATCH("~"&amp;Edges[[#This Row],[Vertex 2]],GroupVertices[Vertex],0)),1,1,"")</f>
        <v>2</v>
      </c>
    </row>
    <row r="22" spans="1:18" ht="15">
      <c r="A22" t="s">
        <v>314</v>
      </c>
      <c r="B22" t="s">
        <v>315</v>
      </c>
      <c r="C22" s="47"/>
      <c r="D22" s="48"/>
      <c r="E22" s="59"/>
      <c r="F22" s="49"/>
      <c r="G22" s="47"/>
      <c r="H22" s="51"/>
      <c r="I22" s="50"/>
      <c r="J22" s="50"/>
      <c r="K22" s="61"/>
      <c r="L22" s="75">
        <v>22</v>
      </c>
      <c r="M22" s="75"/>
      <c r="N22" t="s">
        <v>342</v>
      </c>
      <c r="O22" s="7">
        <v>1994</v>
      </c>
      <c r="P22">
        <v>1</v>
      </c>
      <c r="Q22" s="86" t="str">
        <f>REPLACE(INDEX(GroupVertices[Group],MATCH("~"&amp;Edges[[#This Row],[Vertex 1]],GroupVertices[Vertex],0)),1,1,"")</f>
        <v>2</v>
      </c>
      <c r="R22" s="86" t="str">
        <f>REPLACE(INDEX(GroupVertices[Group],MATCH("~"&amp;Edges[[#This Row],[Vertex 2]],GroupVertices[Vertex],0)),1,1,"")</f>
        <v>2</v>
      </c>
    </row>
    <row r="23" spans="1:18" ht="15">
      <c r="A23" t="s">
        <v>316</v>
      </c>
      <c r="B23" t="s">
        <v>312</v>
      </c>
      <c r="C23" s="47"/>
      <c r="D23" s="48"/>
      <c r="E23" s="59"/>
      <c r="F23" s="49"/>
      <c r="G23" s="47"/>
      <c r="H23" s="51"/>
      <c r="I23" s="50"/>
      <c r="J23" s="50"/>
      <c r="K23" s="61"/>
      <c r="L23" s="75">
        <v>23</v>
      </c>
      <c r="M23" s="75"/>
      <c r="N23" t="s">
        <v>343</v>
      </c>
      <c r="O23" s="7">
        <v>1997</v>
      </c>
      <c r="P23">
        <v>1</v>
      </c>
      <c r="Q23" s="86" t="str">
        <f>REPLACE(INDEX(GroupVertices[Group],MATCH("~"&amp;Edges[[#This Row],[Vertex 1]],GroupVertices[Vertex],0)),1,1,"")</f>
        <v>3</v>
      </c>
      <c r="R23" s="86" t="str">
        <f>REPLACE(INDEX(GroupVertices[Group],MATCH("~"&amp;Edges[[#This Row],[Vertex 2]],GroupVertices[Vertex],0)),1,1,"")</f>
        <v>3</v>
      </c>
    </row>
    <row r="24" spans="1:18" ht="15">
      <c r="A24" t="s">
        <v>316</v>
      </c>
      <c r="B24" t="s">
        <v>317</v>
      </c>
      <c r="C24" s="47"/>
      <c r="D24" s="48"/>
      <c r="E24" s="59"/>
      <c r="F24" s="49"/>
      <c r="G24" s="47"/>
      <c r="H24" s="51"/>
      <c r="I24" s="50"/>
      <c r="J24" s="50"/>
      <c r="K24" s="61"/>
      <c r="L24" s="75">
        <v>24</v>
      </c>
      <c r="M24" s="75"/>
      <c r="N24" t="s">
        <v>343</v>
      </c>
      <c r="O24" s="7">
        <v>1997</v>
      </c>
      <c r="P24">
        <v>1</v>
      </c>
      <c r="Q24" s="86" t="str">
        <f>REPLACE(INDEX(GroupVertices[Group],MATCH("~"&amp;Edges[[#This Row],[Vertex 1]],GroupVertices[Vertex],0)),1,1,"")</f>
        <v>3</v>
      </c>
      <c r="R24" s="86" t="str">
        <f>REPLACE(INDEX(GroupVertices[Group],MATCH("~"&amp;Edges[[#This Row],[Vertex 2]],GroupVertices[Vertex],0)),1,1,"")</f>
        <v>3</v>
      </c>
    </row>
    <row r="25" spans="1:18" ht="15">
      <c r="A25" t="s">
        <v>316</v>
      </c>
      <c r="B25" t="s">
        <v>318</v>
      </c>
      <c r="C25" s="47"/>
      <c r="D25" s="48"/>
      <c r="E25" s="59"/>
      <c r="F25" s="49"/>
      <c r="G25" s="47"/>
      <c r="H25" s="51"/>
      <c r="I25" s="50"/>
      <c r="J25" s="50"/>
      <c r="K25" s="61"/>
      <c r="L25" s="75">
        <v>25</v>
      </c>
      <c r="M25" s="75"/>
      <c r="N25" t="s">
        <v>343</v>
      </c>
      <c r="O25" s="7">
        <v>1997</v>
      </c>
      <c r="P25">
        <v>1</v>
      </c>
      <c r="Q25" s="86" t="str">
        <f>REPLACE(INDEX(GroupVertices[Group],MATCH("~"&amp;Edges[[#This Row],[Vertex 1]],GroupVertices[Vertex],0)),1,1,"")</f>
        <v>3</v>
      </c>
      <c r="R25" s="86" t="str">
        <f>REPLACE(INDEX(GroupVertices[Group],MATCH("~"&amp;Edges[[#This Row],[Vertex 2]],GroupVertices[Vertex],0)),1,1,"")</f>
        <v>3</v>
      </c>
    </row>
    <row r="26" spans="1:18" ht="15">
      <c r="A26" t="s">
        <v>316</v>
      </c>
      <c r="B26" t="s">
        <v>319</v>
      </c>
      <c r="C26" s="47"/>
      <c r="D26" s="48"/>
      <c r="E26" s="59"/>
      <c r="F26" s="49"/>
      <c r="G26" s="47"/>
      <c r="H26" s="51"/>
      <c r="I26" s="50"/>
      <c r="J26" s="50"/>
      <c r="K26" s="61"/>
      <c r="L26" s="75">
        <v>26</v>
      </c>
      <c r="M26" s="75"/>
      <c r="N26" t="s">
        <v>343</v>
      </c>
      <c r="O26" s="7">
        <v>1997</v>
      </c>
      <c r="P26">
        <v>1</v>
      </c>
      <c r="Q26" s="86" t="str">
        <f>REPLACE(INDEX(GroupVertices[Group],MATCH("~"&amp;Edges[[#This Row],[Vertex 1]],GroupVertices[Vertex],0)),1,1,"")</f>
        <v>3</v>
      </c>
      <c r="R26" s="86" t="str">
        <f>REPLACE(INDEX(GroupVertices[Group],MATCH("~"&amp;Edges[[#This Row],[Vertex 2]],GroupVertices[Vertex],0)),1,1,"")</f>
        <v>3</v>
      </c>
    </row>
    <row r="27" spans="1:18" ht="15">
      <c r="A27" t="s">
        <v>312</v>
      </c>
      <c r="B27" t="s">
        <v>317</v>
      </c>
      <c r="C27" s="47"/>
      <c r="D27" s="48"/>
      <c r="E27" s="59"/>
      <c r="F27" s="49"/>
      <c r="G27" s="47"/>
      <c r="H27" s="51"/>
      <c r="I27" s="50"/>
      <c r="J27" s="50"/>
      <c r="K27" s="61"/>
      <c r="L27" s="75">
        <v>27</v>
      </c>
      <c r="M27" s="75"/>
      <c r="N27" t="s">
        <v>343</v>
      </c>
      <c r="O27" s="7">
        <v>1997</v>
      </c>
      <c r="P27">
        <v>1</v>
      </c>
      <c r="Q27" s="86" t="str">
        <f>REPLACE(INDEX(GroupVertices[Group],MATCH("~"&amp;Edges[[#This Row],[Vertex 1]],GroupVertices[Vertex],0)),1,1,"")</f>
        <v>3</v>
      </c>
      <c r="R27" s="86" t="str">
        <f>REPLACE(INDEX(GroupVertices[Group],MATCH("~"&amp;Edges[[#This Row],[Vertex 2]],GroupVertices[Vertex],0)),1,1,"")</f>
        <v>3</v>
      </c>
    </row>
    <row r="28" spans="1:18" ht="15">
      <c r="A28" t="s">
        <v>312</v>
      </c>
      <c r="B28" t="s">
        <v>318</v>
      </c>
      <c r="C28" s="47"/>
      <c r="D28" s="48"/>
      <c r="E28" s="59"/>
      <c r="F28" s="49"/>
      <c r="G28" s="47"/>
      <c r="H28" s="51"/>
      <c r="I28" s="50"/>
      <c r="J28" s="50"/>
      <c r="K28" s="61"/>
      <c r="L28" s="75">
        <v>28</v>
      </c>
      <c r="M28" s="75"/>
      <c r="N28" t="s">
        <v>343</v>
      </c>
      <c r="O28" s="7">
        <v>1997</v>
      </c>
      <c r="P28">
        <v>1</v>
      </c>
      <c r="Q28" s="86" t="str">
        <f>REPLACE(INDEX(GroupVertices[Group],MATCH("~"&amp;Edges[[#This Row],[Vertex 1]],GroupVertices[Vertex],0)),1,1,"")</f>
        <v>3</v>
      </c>
      <c r="R28" s="86" t="str">
        <f>REPLACE(INDEX(GroupVertices[Group],MATCH("~"&amp;Edges[[#This Row],[Vertex 2]],GroupVertices[Vertex],0)),1,1,"")</f>
        <v>3</v>
      </c>
    </row>
    <row r="29" spans="1:18" ht="15">
      <c r="A29" t="s">
        <v>312</v>
      </c>
      <c r="B29" t="s">
        <v>319</v>
      </c>
      <c r="C29" s="47"/>
      <c r="D29" s="48"/>
      <c r="E29" s="59"/>
      <c r="F29" s="49"/>
      <c r="G29" s="47"/>
      <c r="H29" s="51"/>
      <c r="I29" s="50"/>
      <c r="J29" s="50"/>
      <c r="K29" s="61"/>
      <c r="L29" s="75">
        <v>29</v>
      </c>
      <c r="M29" s="75"/>
      <c r="N29" t="s">
        <v>343</v>
      </c>
      <c r="O29" s="7">
        <v>1997</v>
      </c>
      <c r="P29">
        <v>1</v>
      </c>
      <c r="Q29" s="86" t="str">
        <f>REPLACE(INDEX(GroupVertices[Group],MATCH("~"&amp;Edges[[#This Row],[Vertex 1]],GroupVertices[Vertex],0)),1,1,"")</f>
        <v>3</v>
      </c>
      <c r="R29" s="86" t="str">
        <f>REPLACE(INDEX(GroupVertices[Group],MATCH("~"&amp;Edges[[#This Row],[Vertex 2]],GroupVertices[Vertex],0)),1,1,"")</f>
        <v>3</v>
      </c>
    </row>
    <row r="30" spans="1:18" ht="15">
      <c r="A30" t="s">
        <v>317</v>
      </c>
      <c r="B30" t="s">
        <v>318</v>
      </c>
      <c r="C30" s="47"/>
      <c r="D30" s="48"/>
      <c r="E30" s="59"/>
      <c r="F30" s="49"/>
      <c r="G30" s="47"/>
      <c r="H30" s="51"/>
      <c r="I30" s="50"/>
      <c r="J30" s="50"/>
      <c r="K30" s="61"/>
      <c r="L30" s="75">
        <v>30</v>
      </c>
      <c r="M30" s="75"/>
      <c r="N30" t="s">
        <v>343</v>
      </c>
      <c r="O30" s="7">
        <v>1997</v>
      </c>
      <c r="P30">
        <v>1</v>
      </c>
      <c r="Q30" s="86" t="str">
        <f>REPLACE(INDEX(GroupVertices[Group],MATCH("~"&amp;Edges[[#This Row],[Vertex 1]],GroupVertices[Vertex],0)),1,1,"")</f>
        <v>3</v>
      </c>
      <c r="R30" s="86" t="str">
        <f>REPLACE(INDEX(GroupVertices[Group],MATCH("~"&amp;Edges[[#This Row],[Vertex 2]],GroupVertices[Vertex],0)),1,1,"")</f>
        <v>3</v>
      </c>
    </row>
    <row r="31" spans="1:18" ht="15">
      <c r="A31" t="s">
        <v>317</v>
      </c>
      <c r="B31" t="s">
        <v>319</v>
      </c>
      <c r="C31" s="47"/>
      <c r="D31" s="48"/>
      <c r="E31" s="59"/>
      <c r="F31" s="49"/>
      <c r="G31" s="47"/>
      <c r="H31" s="51"/>
      <c r="I31" s="50"/>
      <c r="J31" s="50"/>
      <c r="K31" s="61"/>
      <c r="L31" s="75">
        <v>31</v>
      </c>
      <c r="M31" s="75"/>
      <c r="N31" t="s">
        <v>343</v>
      </c>
      <c r="O31" s="7">
        <v>1997</v>
      </c>
      <c r="P31">
        <v>1</v>
      </c>
      <c r="Q31" s="86" t="str">
        <f>REPLACE(INDEX(GroupVertices[Group],MATCH("~"&amp;Edges[[#This Row],[Vertex 1]],GroupVertices[Vertex],0)),1,1,"")</f>
        <v>3</v>
      </c>
      <c r="R31" s="86" t="str">
        <f>REPLACE(INDEX(GroupVertices[Group],MATCH("~"&amp;Edges[[#This Row],[Vertex 2]],GroupVertices[Vertex],0)),1,1,"")</f>
        <v>3</v>
      </c>
    </row>
    <row r="32" spans="1:18" ht="15">
      <c r="A32" t="s">
        <v>318</v>
      </c>
      <c r="B32" t="s">
        <v>319</v>
      </c>
      <c r="C32" s="47"/>
      <c r="D32" s="48"/>
      <c r="E32" s="59"/>
      <c r="F32" s="49"/>
      <c r="G32" s="47"/>
      <c r="H32" s="51"/>
      <c r="I32" s="50"/>
      <c r="J32" s="50"/>
      <c r="K32" s="61"/>
      <c r="L32" s="75">
        <v>32</v>
      </c>
      <c r="M32" s="75"/>
      <c r="N32" t="s">
        <v>343</v>
      </c>
      <c r="O32" s="7">
        <v>1997</v>
      </c>
      <c r="P32">
        <v>1</v>
      </c>
      <c r="Q32" s="86" t="str">
        <f>REPLACE(INDEX(GroupVertices[Group],MATCH("~"&amp;Edges[[#This Row],[Vertex 1]],GroupVertices[Vertex],0)),1,1,"")</f>
        <v>3</v>
      </c>
      <c r="R32" s="86" t="str">
        <f>REPLACE(INDEX(GroupVertices[Group],MATCH("~"&amp;Edges[[#This Row],[Vertex 2]],GroupVertices[Vertex],0)),1,1,"")</f>
        <v>3</v>
      </c>
    </row>
    <row r="33" spans="1:18" ht="15">
      <c r="A33" t="s">
        <v>313</v>
      </c>
      <c r="B33" t="s">
        <v>320</v>
      </c>
      <c r="C33" s="47"/>
      <c r="D33" s="48"/>
      <c r="E33" s="59"/>
      <c r="F33" s="49"/>
      <c r="G33" s="47"/>
      <c r="H33" s="51"/>
      <c r="I33" s="50"/>
      <c r="J33" s="50"/>
      <c r="K33" s="61"/>
      <c r="L33" s="75">
        <v>33</v>
      </c>
      <c r="M33" s="75"/>
      <c r="N33" t="s">
        <v>344</v>
      </c>
      <c r="O33" s="7">
        <v>2003</v>
      </c>
      <c r="P33">
        <v>1</v>
      </c>
      <c r="Q33" s="86" t="str">
        <f>REPLACE(INDEX(GroupVertices[Group],MATCH("~"&amp;Edges[[#This Row],[Vertex 1]],GroupVertices[Vertex],0)),1,1,"")</f>
        <v>2</v>
      </c>
      <c r="R33" s="86" t="str">
        <f>REPLACE(INDEX(GroupVertices[Group],MATCH("~"&amp;Edges[[#This Row],[Vertex 2]],GroupVertices[Vertex],0)),1,1,"")</f>
        <v>2</v>
      </c>
    </row>
    <row r="34" spans="1:18" ht="15">
      <c r="A34" t="s">
        <v>313</v>
      </c>
      <c r="B34" t="s">
        <v>321</v>
      </c>
      <c r="C34" s="47"/>
      <c r="D34" s="48"/>
      <c r="E34" s="59"/>
      <c r="F34" s="49"/>
      <c r="G34" s="47"/>
      <c r="H34" s="51"/>
      <c r="I34" s="50"/>
      <c r="J34" s="50"/>
      <c r="K34" s="61"/>
      <c r="L34" s="75">
        <v>34</v>
      </c>
      <c r="M34" s="75"/>
      <c r="N34" t="s">
        <v>344</v>
      </c>
      <c r="O34" s="7">
        <v>2003</v>
      </c>
      <c r="P34">
        <v>1</v>
      </c>
      <c r="Q34" s="86" t="str">
        <f>REPLACE(INDEX(GroupVertices[Group],MATCH("~"&amp;Edges[[#This Row],[Vertex 1]],GroupVertices[Vertex],0)),1,1,"")</f>
        <v>2</v>
      </c>
      <c r="R34" s="86" t="str">
        <f>REPLACE(INDEX(GroupVertices[Group],MATCH("~"&amp;Edges[[#This Row],[Vertex 2]],GroupVertices[Vertex],0)),1,1,"")</f>
        <v>2</v>
      </c>
    </row>
    <row r="35" spans="1:18" ht="15">
      <c r="A35" t="s">
        <v>313</v>
      </c>
      <c r="B35" t="s">
        <v>322</v>
      </c>
      <c r="C35" s="47"/>
      <c r="D35" s="48"/>
      <c r="E35" s="59"/>
      <c r="F35" s="49"/>
      <c r="G35" s="47"/>
      <c r="H35" s="51"/>
      <c r="I35" s="50"/>
      <c r="J35" s="50"/>
      <c r="K35" s="61"/>
      <c r="L35" s="75">
        <v>35</v>
      </c>
      <c r="M35" s="75"/>
      <c r="N35" t="s">
        <v>344</v>
      </c>
      <c r="O35" s="7">
        <v>2003</v>
      </c>
      <c r="P35">
        <v>2</v>
      </c>
      <c r="Q35" s="86" t="str">
        <f>REPLACE(INDEX(GroupVertices[Group],MATCH("~"&amp;Edges[[#This Row],[Vertex 1]],GroupVertices[Vertex],0)),1,1,"")</f>
        <v>2</v>
      </c>
      <c r="R35" s="86" t="str">
        <f>REPLACE(INDEX(GroupVertices[Group],MATCH("~"&amp;Edges[[#This Row],[Vertex 2]],GroupVertices[Vertex],0)),1,1,"")</f>
        <v>2</v>
      </c>
    </row>
    <row r="36" spans="1:18" ht="15">
      <c r="A36" t="s">
        <v>313</v>
      </c>
      <c r="B36" t="s">
        <v>323</v>
      </c>
      <c r="C36" s="47"/>
      <c r="D36" s="48"/>
      <c r="E36" s="59"/>
      <c r="F36" s="49"/>
      <c r="G36" s="47"/>
      <c r="H36" s="51"/>
      <c r="I36" s="50"/>
      <c r="J36" s="50"/>
      <c r="K36" s="61"/>
      <c r="L36" s="75">
        <v>36</v>
      </c>
      <c r="M36" s="75"/>
      <c r="N36" t="s">
        <v>344</v>
      </c>
      <c r="O36" s="7">
        <v>2003</v>
      </c>
      <c r="P36">
        <v>2</v>
      </c>
      <c r="Q36" s="86" t="str">
        <f>REPLACE(INDEX(GroupVertices[Group],MATCH("~"&amp;Edges[[#This Row],[Vertex 1]],GroupVertices[Vertex],0)),1,1,"")</f>
        <v>2</v>
      </c>
      <c r="R36" s="86" t="str">
        <f>REPLACE(INDEX(GroupVertices[Group],MATCH("~"&amp;Edges[[#This Row],[Vertex 2]],GroupVertices[Vertex],0)),1,1,"")</f>
        <v>2</v>
      </c>
    </row>
    <row r="37" spans="1:18" ht="15">
      <c r="A37" t="s">
        <v>320</v>
      </c>
      <c r="B37" t="s">
        <v>321</v>
      </c>
      <c r="C37" s="47"/>
      <c r="D37" s="48"/>
      <c r="E37" s="59"/>
      <c r="F37" s="49"/>
      <c r="G37" s="47"/>
      <c r="H37" s="51"/>
      <c r="I37" s="50"/>
      <c r="J37" s="50"/>
      <c r="K37" s="61"/>
      <c r="L37" s="75">
        <v>37</v>
      </c>
      <c r="M37" s="75"/>
      <c r="N37" t="s">
        <v>344</v>
      </c>
      <c r="O37" s="7">
        <v>2003</v>
      </c>
      <c r="P37">
        <v>1</v>
      </c>
      <c r="Q37" s="86" t="str">
        <f>REPLACE(INDEX(GroupVertices[Group],MATCH("~"&amp;Edges[[#This Row],[Vertex 1]],GroupVertices[Vertex],0)),1,1,"")</f>
        <v>2</v>
      </c>
      <c r="R37" s="86" t="str">
        <f>REPLACE(INDEX(GroupVertices[Group],MATCH("~"&amp;Edges[[#This Row],[Vertex 2]],GroupVertices[Vertex],0)),1,1,"")</f>
        <v>2</v>
      </c>
    </row>
    <row r="38" spans="1:18" ht="15">
      <c r="A38" t="s">
        <v>320</v>
      </c>
      <c r="B38" t="s">
        <v>322</v>
      </c>
      <c r="C38" s="47"/>
      <c r="D38" s="48"/>
      <c r="E38" s="59"/>
      <c r="F38" s="49"/>
      <c r="G38" s="47"/>
      <c r="H38" s="51"/>
      <c r="I38" s="50"/>
      <c r="J38" s="50"/>
      <c r="K38" s="61"/>
      <c r="L38" s="75">
        <v>38</v>
      </c>
      <c r="M38" s="75"/>
      <c r="N38" t="s">
        <v>344</v>
      </c>
      <c r="O38" s="7">
        <v>2003</v>
      </c>
      <c r="P38">
        <v>1</v>
      </c>
      <c r="Q38" s="86" t="str">
        <f>REPLACE(INDEX(GroupVertices[Group],MATCH("~"&amp;Edges[[#This Row],[Vertex 1]],GroupVertices[Vertex],0)),1,1,"")</f>
        <v>2</v>
      </c>
      <c r="R38" s="86" t="str">
        <f>REPLACE(INDEX(GroupVertices[Group],MATCH("~"&amp;Edges[[#This Row],[Vertex 2]],GroupVertices[Vertex],0)),1,1,"")</f>
        <v>2</v>
      </c>
    </row>
    <row r="39" spans="1:18" ht="15">
      <c r="A39" t="s">
        <v>320</v>
      </c>
      <c r="B39" t="s">
        <v>323</v>
      </c>
      <c r="C39" s="47"/>
      <c r="D39" s="48"/>
      <c r="E39" s="59"/>
      <c r="F39" s="49"/>
      <c r="G39" s="47"/>
      <c r="H39" s="51"/>
      <c r="I39" s="50"/>
      <c r="J39" s="50"/>
      <c r="K39" s="61"/>
      <c r="L39" s="75">
        <v>39</v>
      </c>
      <c r="M39" s="75"/>
      <c r="N39" t="s">
        <v>344</v>
      </c>
      <c r="O39" s="7">
        <v>2003</v>
      </c>
      <c r="P39">
        <v>1</v>
      </c>
      <c r="Q39" s="86" t="str">
        <f>REPLACE(INDEX(GroupVertices[Group],MATCH("~"&amp;Edges[[#This Row],[Vertex 1]],GroupVertices[Vertex],0)),1,1,"")</f>
        <v>2</v>
      </c>
      <c r="R39" s="86" t="str">
        <f>REPLACE(INDEX(GroupVertices[Group],MATCH("~"&amp;Edges[[#This Row],[Vertex 2]],GroupVertices[Vertex],0)),1,1,"")</f>
        <v>2</v>
      </c>
    </row>
    <row r="40" spans="1:18" ht="15">
      <c r="A40" t="s">
        <v>321</v>
      </c>
      <c r="B40" t="s">
        <v>322</v>
      </c>
      <c r="C40" s="47"/>
      <c r="D40" s="48"/>
      <c r="E40" s="59"/>
      <c r="F40" s="49"/>
      <c r="G40" s="47"/>
      <c r="H40" s="51"/>
      <c r="I40" s="50"/>
      <c r="J40" s="50"/>
      <c r="K40" s="61"/>
      <c r="L40" s="75">
        <v>40</v>
      </c>
      <c r="M40" s="75"/>
      <c r="N40" t="s">
        <v>344</v>
      </c>
      <c r="O40" s="7">
        <v>2003</v>
      </c>
      <c r="P40">
        <v>1</v>
      </c>
      <c r="Q40" s="86" t="str">
        <f>REPLACE(INDEX(GroupVertices[Group],MATCH("~"&amp;Edges[[#This Row],[Vertex 1]],GroupVertices[Vertex],0)),1,1,"")</f>
        <v>2</v>
      </c>
      <c r="R40" s="86" t="str">
        <f>REPLACE(INDEX(GroupVertices[Group],MATCH("~"&amp;Edges[[#This Row],[Vertex 2]],GroupVertices[Vertex],0)),1,1,"")</f>
        <v>2</v>
      </c>
    </row>
    <row r="41" spans="1:18" ht="15">
      <c r="A41" t="s">
        <v>321</v>
      </c>
      <c r="B41" t="s">
        <v>323</v>
      </c>
      <c r="C41" s="47"/>
      <c r="D41" s="48"/>
      <c r="E41" s="59"/>
      <c r="F41" s="49"/>
      <c r="G41" s="47"/>
      <c r="H41" s="51"/>
      <c r="I41" s="50"/>
      <c r="J41" s="50"/>
      <c r="K41" s="61"/>
      <c r="L41" s="75">
        <v>41</v>
      </c>
      <c r="M41" s="75"/>
      <c r="N41" t="s">
        <v>344</v>
      </c>
      <c r="O41" s="7">
        <v>2003</v>
      </c>
      <c r="P41">
        <v>1</v>
      </c>
      <c r="Q41" s="86" t="str">
        <f>REPLACE(INDEX(GroupVertices[Group],MATCH("~"&amp;Edges[[#This Row],[Vertex 1]],GroupVertices[Vertex],0)),1,1,"")</f>
        <v>2</v>
      </c>
      <c r="R41" s="86" t="str">
        <f>REPLACE(INDEX(GroupVertices[Group],MATCH("~"&amp;Edges[[#This Row],[Vertex 2]],GroupVertices[Vertex],0)),1,1,"")</f>
        <v>2</v>
      </c>
    </row>
    <row r="42" spans="1:18" ht="15">
      <c r="A42" t="s">
        <v>322</v>
      </c>
      <c r="B42" t="s">
        <v>323</v>
      </c>
      <c r="C42" s="47"/>
      <c r="D42" s="48"/>
      <c r="E42" s="59"/>
      <c r="F42" s="49"/>
      <c r="G42" s="47"/>
      <c r="H42" s="51"/>
      <c r="I42" s="50"/>
      <c r="J42" s="50"/>
      <c r="K42" s="61"/>
      <c r="L42" s="75">
        <v>42</v>
      </c>
      <c r="M42" s="75"/>
      <c r="N42" t="s">
        <v>344</v>
      </c>
      <c r="O42" s="7">
        <v>2003</v>
      </c>
      <c r="P42">
        <v>2</v>
      </c>
      <c r="Q42" s="86" t="str">
        <f>REPLACE(INDEX(GroupVertices[Group],MATCH("~"&amp;Edges[[#This Row],[Vertex 1]],GroupVertices[Vertex],0)),1,1,"")</f>
        <v>2</v>
      </c>
      <c r="R42" s="86" t="str">
        <f>REPLACE(INDEX(GroupVertices[Group],MATCH("~"&amp;Edges[[#This Row],[Vertex 2]],GroupVertices[Vertex],0)),1,1,"")</f>
        <v>2</v>
      </c>
    </row>
    <row r="43" spans="1:18" ht="15">
      <c r="A43" t="s">
        <v>313</v>
      </c>
      <c r="B43" t="s">
        <v>323</v>
      </c>
      <c r="C43" s="47"/>
      <c r="D43" s="48"/>
      <c r="E43" s="59"/>
      <c r="F43" s="49"/>
      <c r="G43" s="47"/>
      <c r="H43" s="51"/>
      <c r="I43" s="50"/>
      <c r="J43" s="50"/>
      <c r="K43" s="61"/>
      <c r="L43" s="75">
        <v>43</v>
      </c>
      <c r="M43" s="75"/>
      <c r="N43" t="s">
        <v>345</v>
      </c>
      <c r="O43" s="7">
        <v>2004</v>
      </c>
      <c r="P43">
        <v>2</v>
      </c>
      <c r="Q43" s="86" t="str">
        <f>REPLACE(INDEX(GroupVertices[Group],MATCH("~"&amp;Edges[[#This Row],[Vertex 1]],GroupVertices[Vertex],0)),1,1,"")</f>
        <v>2</v>
      </c>
      <c r="R43" s="86" t="str">
        <f>REPLACE(INDEX(GroupVertices[Group],MATCH("~"&amp;Edges[[#This Row],[Vertex 2]],GroupVertices[Vertex],0)),1,1,"")</f>
        <v>2</v>
      </c>
    </row>
    <row r="44" spans="1:18" ht="15">
      <c r="A44" t="s">
        <v>313</v>
      </c>
      <c r="B44" t="s">
        <v>308</v>
      </c>
      <c r="C44" s="47"/>
      <c r="D44" s="48"/>
      <c r="E44" s="59"/>
      <c r="F44" s="49"/>
      <c r="G44" s="47"/>
      <c r="H44" s="51"/>
      <c r="I44" s="50"/>
      <c r="J44" s="50"/>
      <c r="K44" s="61"/>
      <c r="L44" s="75">
        <v>44</v>
      </c>
      <c r="M44" s="75"/>
      <c r="N44" t="s">
        <v>345</v>
      </c>
      <c r="O44" s="7">
        <v>2004</v>
      </c>
      <c r="P44">
        <v>1</v>
      </c>
      <c r="Q44" s="86" t="str">
        <f>REPLACE(INDEX(GroupVertices[Group],MATCH("~"&amp;Edges[[#This Row],[Vertex 1]],GroupVertices[Vertex],0)),1,1,"")</f>
        <v>2</v>
      </c>
      <c r="R44" s="86" t="str">
        <f>REPLACE(INDEX(GroupVertices[Group],MATCH("~"&amp;Edges[[#This Row],[Vertex 2]],GroupVertices[Vertex],0)),1,1,"")</f>
        <v>2</v>
      </c>
    </row>
    <row r="45" spans="1:18" ht="15">
      <c r="A45" t="s">
        <v>313</v>
      </c>
      <c r="B45" t="s">
        <v>322</v>
      </c>
      <c r="C45" s="47"/>
      <c r="D45" s="48"/>
      <c r="E45" s="59"/>
      <c r="F45" s="49"/>
      <c r="G45" s="47"/>
      <c r="H45" s="51"/>
      <c r="I45" s="50"/>
      <c r="J45" s="50"/>
      <c r="K45" s="61"/>
      <c r="L45" s="75">
        <v>45</v>
      </c>
      <c r="M45" s="75"/>
      <c r="N45" t="s">
        <v>345</v>
      </c>
      <c r="O45" s="7">
        <v>2004</v>
      </c>
      <c r="P45">
        <v>2</v>
      </c>
      <c r="Q45" s="86" t="str">
        <f>REPLACE(INDEX(GroupVertices[Group],MATCH("~"&amp;Edges[[#This Row],[Vertex 1]],GroupVertices[Vertex],0)),1,1,"")</f>
        <v>2</v>
      </c>
      <c r="R45" s="86" t="str">
        <f>REPLACE(INDEX(GroupVertices[Group],MATCH("~"&amp;Edges[[#This Row],[Vertex 2]],GroupVertices[Vertex],0)),1,1,"")</f>
        <v>2</v>
      </c>
    </row>
    <row r="46" spans="1:18" ht="15">
      <c r="A46" t="s">
        <v>313</v>
      </c>
      <c r="B46" t="s">
        <v>324</v>
      </c>
      <c r="C46" s="47"/>
      <c r="D46" s="48"/>
      <c r="E46" s="59"/>
      <c r="F46" s="49"/>
      <c r="G46" s="47"/>
      <c r="H46" s="51"/>
      <c r="I46" s="50"/>
      <c r="J46" s="50"/>
      <c r="K46" s="61"/>
      <c r="L46" s="75">
        <v>46</v>
      </c>
      <c r="M46" s="75"/>
      <c r="N46" t="s">
        <v>345</v>
      </c>
      <c r="O46" s="7">
        <v>2004</v>
      </c>
      <c r="P46">
        <v>1</v>
      </c>
      <c r="Q46" s="86" t="str">
        <f>REPLACE(INDEX(GroupVertices[Group],MATCH("~"&amp;Edges[[#This Row],[Vertex 1]],GroupVertices[Vertex],0)),1,1,"")</f>
        <v>2</v>
      </c>
      <c r="R46" s="86" t="str">
        <f>REPLACE(INDEX(GroupVertices[Group],MATCH("~"&amp;Edges[[#This Row],[Vertex 2]],GroupVertices[Vertex],0)),1,1,"")</f>
        <v>2</v>
      </c>
    </row>
    <row r="47" spans="1:18" ht="15">
      <c r="A47" t="s">
        <v>323</v>
      </c>
      <c r="B47" t="s">
        <v>308</v>
      </c>
      <c r="C47" s="47"/>
      <c r="D47" s="48"/>
      <c r="E47" s="59"/>
      <c r="F47" s="49"/>
      <c r="G47" s="47"/>
      <c r="H47" s="51"/>
      <c r="I47" s="50"/>
      <c r="J47" s="50"/>
      <c r="K47" s="61"/>
      <c r="L47" s="75">
        <v>47</v>
      </c>
      <c r="M47" s="75"/>
      <c r="N47" t="s">
        <v>345</v>
      </c>
      <c r="O47" s="7">
        <v>2004</v>
      </c>
      <c r="P47">
        <v>1</v>
      </c>
      <c r="Q47" s="86" t="str">
        <f>REPLACE(INDEX(GroupVertices[Group],MATCH("~"&amp;Edges[[#This Row],[Vertex 1]],GroupVertices[Vertex],0)),1,1,"")</f>
        <v>2</v>
      </c>
      <c r="R47" s="86" t="str">
        <f>REPLACE(INDEX(GroupVertices[Group],MATCH("~"&amp;Edges[[#This Row],[Vertex 2]],GroupVertices[Vertex],0)),1,1,"")</f>
        <v>2</v>
      </c>
    </row>
    <row r="48" spans="1:18" ht="15">
      <c r="A48" t="s">
        <v>323</v>
      </c>
      <c r="B48" t="s">
        <v>322</v>
      </c>
      <c r="C48" s="47"/>
      <c r="D48" s="48"/>
      <c r="E48" s="59"/>
      <c r="F48" s="49"/>
      <c r="G48" s="47"/>
      <c r="H48" s="51"/>
      <c r="I48" s="50"/>
      <c r="J48" s="50"/>
      <c r="K48" s="61"/>
      <c r="L48" s="75">
        <v>48</v>
      </c>
      <c r="M48" s="75"/>
      <c r="N48" t="s">
        <v>345</v>
      </c>
      <c r="O48" s="7">
        <v>2004</v>
      </c>
      <c r="P48">
        <v>2</v>
      </c>
      <c r="Q48" s="86" t="str">
        <f>REPLACE(INDEX(GroupVertices[Group],MATCH("~"&amp;Edges[[#This Row],[Vertex 1]],GroupVertices[Vertex],0)),1,1,"")</f>
        <v>2</v>
      </c>
      <c r="R48" s="86" t="str">
        <f>REPLACE(INDEX(GroupVertices[Group],MATCH("~"&amp;Edges[[#This Row],[Vertex 2]],GroupVertices[Vertex],0)),1,1,"")</f>
        <v>2</v>
      </c>
    </row>
    <row r="49" spans="1:18" ht="15">
      <c r="A49" t="s">
        <v>323</v>
      </c>
      <c r="B49" t="s">
        <v>324</v>
      </c>
      <c r="C49" s="47"/>
      <c r="D49" s="48"/>
      <c r="E49" s="59"/>
      <c r="F49" s="49"/>
      <c r="G49" s="47"/>
      <c r="H49" s="51"/>
      <c r="I49" s="50"/>
      <c r="J49" s="50"/>
      <c r="K49" s="61"/>
      <c r="L49" s="75">
        <v>49</v>
      </c>
      <c r="M49" s="75"/>
      <c r="N49" t="s">
        <v>345</v>
      </c>
      <c r="O49" s="7">
        <v>2004</v>
      </c>
      <c r="P49">
        <v>1</v>
      </c>
      <c r="Q49" s="86" t="str">
        <f>REPLACE(INDEX(GroupVertices[Group],MATCH("~"&amp;Edges[[#This Row],[Vertex 1]],GroupVertices[Vertex],0)),1,1,"")</f>
        <v>2</v>
      </c>
      <c r="R49" s="86" t="str">
        <f>REPLACE(INDEX(GroupVertices[Group],MATCH("~"&amp;Edges[[#This Row],[Vertex 2]],GroupVertices[Vertex],0)),1,1,"")</f>
        <v>2</v>
      </c>
    </row>
    <row r="50" spans="1:18" ht="15">
      <c r="A50" t="s">
        <v>308</v>
      </c>
      <c r="B50" t="s">
        <v>322</v>
      </c>
      <c r="C50" s="47"/>
      <c r="D50" s="48"/>
      <c r="E50" s="59"/>
      <c r="F50" s="49"/>
      <c r="G50" s="47"/>
      <c r="H50" s="51"/>
      <c r="I50" s="50"/>
      <c r="J50" s="50"/>
      <c r="K50" s="61"/>
      <c r="L50" s="75">
        <v>50</v>
      </c>
      <c r="M50" s="75"/>
      <c r="N50" t="s">
        <v>345</v>
      </c>
      <c r="O50" s="7">
        <v>2004</v>
      </c>
      <c r="P50">
        <v>1</v>
      </c>
      <c r="Q50" s="86" t="str">
        <f>REPLACE(INDEX(GroupVertices[Group],MATCH("~"&amp;Edges[[#This Row],[Vertex 1]],GroupVertices[Vertex],0)),1,1,"")</f>
        <v>2</v>
      </c>
      <c r="R50" s="86" t="str">
        <f>REPLACE(INDEX(GroupVertices[Group],MATCH("~"&amp;Edges[[#This Row],[Vertex 2]],GroupVertices[Vertex],0)),1,1,"")</f>
        <v>2</v>
      </c>
    </row>
    <row r="51" spans="1:18" ht="15">
      <c r="A51" t="s">
        <v>308</v>
      </c>
      <c r="B51" t="s">
        <v>324</v>
      </c>
      <c r="C51" s="47"/>
      <c r="D51" s="48"/>
      <c r="E51" s="59"/>
      <c r="F51" s="49"/>
      <c r="G51" s="47"/>
      <c r="H51" s="51"/>
      <c r="I51" s="50"/>
      <c r="J51" s="50"/>
      <c r="K51" s="61"/>
      <c r="L51" s="75">
        <v>51</v>
      </c>
      <c r="M51" s="75"/>
      <c r="N51" t="s">
        <v>345</v>
      </c>
      <c r="O51" s="7">
        <v>2004</v>
      </c>
      <c r="P51">
        <v>1</v>
      </c>
      <c r="Q51" s="86" t="str">
        <f>REPLACE(INDEX(GroupVertices[Group],MATCH("~"&amp;Edges[[#This Row],[Vertex 1]],GroupVertices[Vertex],0)),1,1,"")</f>
        <v>2</v>
      </c>
      <c r="R51" s="86" t="str">
        <f>REPLACE(INDEX(GroupVertices[Group],MATCH("~"&amp;Edges[[#This Row],[Vertex 2]],GroupVertices[Vertex],0)),1,1,"")</f>
        <v>2</v>
      </c>
    </row>
    <row r="52" spans="1:18" ht="15">
      <c r="A52" t="s">
        <v>322</v>
      </c>
      <c r="B52" t="s">
        <v>324</v>
      </c>
      <c r="C52" s="47"/>
      <c r="D52" s="48"/>
      <c r="E52" s="59"/>
      <c r="F52" s="49"/>
      <c r="G52" s="47"/>
      <c r="H52" s="51"/>
      <c r="I52" s="50"/>
      <c r="J52" s="50"/>
      <c r="K52" s="61"/>
      <c r="L52" s="75">
        <v>52</v>
      </c>
      <c r="M52" s="75"/>
      <c r="N52" t="s">
        <v>345</v>
      </c>
      <c r="O52" s="7">
        <v>2004</v>
      </c>
      <c r="P52">
        <v>1</v>
      </c>
      <c r="Q52" s="86" t="str">
        <f>REPLACE(INDEX(GroupVertices[Group],MATCH("~"&amp;Edges[[#This Row],[Vertex 1]],GroupVertices[Vertex],0)),1,1,"")</f>
        <v>2</v>
      </c>
      <c r="R52" s="86" t="str">
        <f>REPLACE(INDEX(GroupVertices[Group],MATCH("~"&amp;Edges[[#This Row],[Vertex 2]],GroupVertices[Vertex],0)),1,1,"")</f>
        <v>2</v>
      </c>
    </row>
    <row r="53" spans="1:18" ht="15">
      <c r="A53" t="s">
        <v>325</v>
      </c>
      <c r="B53" t="s">
        <v>326</v>
      </c>
      <c r="C53" s="47"/>
      <c r="D53" s="48"/>
      <c r="E53" s="59"/>
      <c r="F53" s="49"/>
      <c r="G53" s="47"/>
      <c r="H53" s="51"/>
      <c r="I53" s="50"/>
      <c r="J53" s="50"/>
      <c r="K53" s="61"/>
      <c r="L53" s="75">
        <v>53</v>
      </c>
      <c r="M53" s="75"/>
      <c r="N53" t="s">
        <v>346</v>
      </c>
      <c r="O53" s="7">
        <v>2009</v>
      </c>
      <c r="P53">
        <v>1</v>
      </c>
      <c r="Q53" s="86" t="str">
        <f>REPLACE(INDEX(GroupVertices[Group],MATCH("~"&amp;Edges[[#This Row],[Vertex 1]],GroupVertices[Vertex],0)),1,1,"")</f>
        <v>1</v>
      </c>
      <c r="R53" s="86" t="str">
        <f>REPLACE(INDEX(GroupVertices[Group],MATCH("~"&amp;Edges[[#This Row],[Vertex 2]],GroupVertices[Vertex],0)),1,1,"")</f>
        <v>1</v>
      </c>
    </row>
    <row r="54" spans="1:18" ht="15">
      <c r="A54" t="s">
        <v>325</v>
      </c>
      <c r="B54" t="s">
        <v>327</v>
      </c>
      <c r="C54" s="47"/>
      <c r="D54" s="48"/>
      <c r="E54" s="59"/>
      <c r="F54" s="49"/>
      <c r="G54" s="47"/>
      <c r="H54" s="51"/>
      <c r="I54" s="50"/>
      <c r="J54" s="50"/>
      <c r="K54" s="61"/>
      <c r="L54" s="75">
        <v>54</v>
      </c>
      <c r="M54" s="75"/>
      <c r="N54" t="s">
        <v>346</v>
      </c>
      <c r="O54" s="7">
        <v>2009</v>
      </c>
      <c r="P54">
        <v>1</v>
      </c>
      <c r="Q54" s="86" t="str">
        <f>REPLACE(INDEX(GroupVertices[Group],MATCH("~"&amp;Edges[[#This Row],[Vertex 1]],GroupVertices[Vertex],0)),1,1,"")</f>
        <v>1</v>
      </c>
      <c r="R54" s="86" t="str">
        <f>REPLACE(INDEX(GroupVertices[Group],MATCH("~"&amp;Edges[[#This Row],[Vertex 2]],GroupVertices[Vertex],0)),1,1,"")</f>
        <v>1</v>
      </c>
    </row>
    <row r="55" spans="1:18" ht="15">
      <c r="A55" t="s">
        <v>325</v>
      </c>
      <c r="B55" t="s">
        <v>328</v>
      </c>
      <c r="C55" s="47"/>
      <c r="D55" s="48"/>
      <c r="E55" s="59"/>
      <c r="F55" s="49"/>
      <c r="G55" s="47"/>
      <c r="H55" s="51"/>
      <c r="I55" s="50"/>
      <c r="J55" s="50"/>
      <c r="K55" s="61"/>
      <c r="L55" s="75">
        <v>55</v>
      </c>
      <c r="M55" s="75"/>
      <c r="N55" t="s">
        <v>346</v>
      </c>
      <c r="O55" s="7">
        <v>2009</v>
      </c>
      <c r="P55">
        <v>1</v>
      </c>
      <c r="Q55" s="86" t="str">
        <f>REPLACE(INDEX(GroupVertices[Group],MATCH("~"&amp;Edges[[#This Row],[Vertex 1]],GroupVertices[Vertex],0)),1,1,"")</f>
        <v>1</v>
      </c>
      <c r="R55" s="86" t="str">
        <f>REPLACE(INDEX(GroupVertices[Group],MATCH("~"&amp;Edges[[#This Row],[Vertex 2]],GroupVertices[Vertex],0)),1,1,"")</f>
        <v>1</v>
      </c>
    </row>
    <row r="56" spans="1:18" ht="15">
      <c r="A56" t="s">
        <v>325</v>
      </c>
      <c r="B56" t="s">
        <v>329</v>
      </c>
      <c r="C56" s="47"/>
      <c r="D56" s="48"/>
      <c r="E56" s="59"/>
      <c r="F56" s="49"/>
      <c r="G56" s="47"/>
      <c r="H56" s="51"/>
      <c r="I56" s="50"/>
      <c r="J56" s="50"/>
      <c r="K56" s="61"/>
      <c r="L56" s="75">
        <v>56</v>
      </c>
      <c r="M56" s="75"/>
      <c r="N56" t="s">
        <v>346</v>
      </c>
      <c r="O56" s="7">
        <v>2009</v>
      </c>
      <c r="P56">
        <v>1</v>
      </c>
      <c r="Q56" s="86" t="str">
        <f>REPLACE(INDEX(GroupVertices[Group],MATCH("~"&amp;Edges[[#This Row],[Vertex 1]],GroupVertices[Vertex],0)),1,1,"")</f>
        <v>1</v>
      </c>
      <c r="R56" s="86" t="str">
        <f>REPLACE(INDEX(GroupVertices[Group],MATCH("~"&amp;Edges[[#This Row],[Vertex 2]],GroupVertices[Vertex],0)),1,1,"")</f>
        <v>1</v>
      </c>
    </row>
    <row r="57" spans="1:18" ht="15">
      <c r="A57" t="s">
        <v>326</v>
      </c>
      <c r="B57" t="s">
        <v>327</v>
      </c>
      <c r="C57" s="47"/>
      <c r="D57" s="48"/>
      <c r="E57" s="59"/>
      <c r="F57" s="49"/>
      <c r="G57" s="47"/>
      <c r="H57" s="51"/>
      <c r="I57" s="50"/>
      <c r="J57" s="50"/>
      <c r="K57" s="61"/>
      <c r="L57" s="75">
        <v>57</v>
      </c>
      <c r="M57" s="75"/>
      <c r="N57" t="s">
        <v>346</v>
      </c>
      <c r="O57" s="7">
        <v>2009</v>
      </c>
      <c r="P57">
        <v>1</v>
      </c>
      <c r="Q57" s="86" t="str">
        <f>REPLACE(INDEX(GroupVertices[Group],MATCH("~"&amp;Edges[[#This Row],[Vertex 1]],GroupVertices[Vertex],0)),1,1,"")</f>
        <v>1</v>
      </c>
      <c r="R57" s="86" t="str">
        <f>REPLACE(INDEX(GroupVertices[Group],MATCH("~"&amp;Edges[[#This Row],[Vertex 2]],GroupVertices[Vertex],0)),1,1,"")</f>
        <v>1</v>
      </c>
    </row>
    <row r="58" spans="1:18" ht="15">
      <c r="A58" t="s">
        <v>326</v>
      </c>
      <c r="B58" t="s">
        <v>328</v>
      </c>
      <c r="C58" s="47"/>
      <c r="D58" s="48"/>
      <c r="E58" s="59"/>
      <c r="F58" s="49"/>
      <c r="G58" s="47"/>
      <c r="H58" s="51"/>
      <c r="I58" s="50"/>
      <c r="J58" s="50"/>
      <c r="K58" s="61"/>
      <c r="L58" s="75">
        <v>58</v>
      </c>
      <c r="M58" s="75"/>
      <c r="N58" t="s">
        <v>346</v>
      </c>
      <c r="O58" s="7">
        <v>2009</v>
      </c>
      <c r="P58">
        <v>1</v>
      </c>
      <c r="Q58" s="86" t="str">
        <f>REPLACE(INDEX(GroupVertices[Group],MATCH("~"&amp;Edges[[#This Row],[Vertex 1]],GroupVertices[Vertex],0)),1,1,"")</f>
        <v>1</v>
      </c>
      <c r="R58" s="86" t="str">
        <f>REPLACE(INDEX(GroupVertices[Group],MATCH("~"&amp;Edges[[#This Row],[Vertex 2]],GroupVertices[Vertex],0)),1,1,"")</f>
        <v>1</v>
      </c>
    </row>
    <row r="59" spans="1:18" ht="15">
      <c r="A59" t="s">
        <v>326</v>
      </c>
      <c r="B59" t="s">
        <v>329</v>
      </c>
      <c r="C59" s="47"/>
      <c r="D59" s="48"/>
      <c r="E59" s="59"/>
      <c r="F59" s="49"/>
      <c r="G59" s="47"/>
      <c r="H59" s="51"/>
      <c r="I59" s="50"/>
      <c r="J59" s="50"/>
      <c r="K59" s="61"/>
      <c r="L59" s="75">
        <v>59</v>
      </c>
      <c r="M59" s="75"/>
      <c r="N59" t="s">
        <v>346</v>
      </c>
      <c r="O59" s="7">
        <v>2009</v>
      </c>
      <c r="P59">
        <v>1</v>
      </c>
      <c r="Q59" s="86" t="str">
        <f>REPLACE(INDEX(GroupVertices[Group],MATCH("~"&amp;Edges[[#This Row],[Vertex 1]],GroupVertices[Vertex],0)),1,1,"")</f>
        <v>1</v>
      </c>
      <c r="R59" s="86" t="str">
        <f>REPLACE(INDEX(GroupVertices[Group],MATCH("~"&amp;Edges[[#This Row],[Vertex 2]],GroupVertices[Vertex],0)),1,1,"")</f>
        <v>1</v>
      </c>
    </row>
    <row r="60" spans="1:18" ht="15">
      <c r="A60" t="s">
        <v>327</v>
      </c>
      <c r="B60" t="s">
        <v>328</v>
      </c>
      <c r="C60" s="47"/>
      <c r="D60" s="48"/>
      <c r="E60" s="59"/>
      <c r="F60" s="49"/>
      <c r="G60" s="47"/>
      <c r="H60" s="51"/>
      <c r="I60" s="50"/>
      <c r="J60" s="50"/>
      <c r="K60" s="61"/>
      <c r="L60" s="75">
        <v>60</v>
      </c>
      <c r="M60" s="75"/>
      <c r="N60" t="s">
        <v>346</v>
      </c>
      <c r="O60" s="7">
        <v>2009</v>
      </c>
      <c r="P60">
        <v>1</v>
      </c>
      <c r="Q60" s="86" t="str">
        <f>REPLACE(INDEX(GroupVertices[Group],MATCH("~"&amp;Edges[[#This Row],[Vertex 1]],GroupVertices[Vertex],0)),1,1,"")</f>
        <v>1</v>
      </c>
      <c r="R60" s="86" t="str">
        <f>REPLACE(INDEX(GroupVertices[Group],MATCH("~"&amp;Edges[[#This Row],[Vertex 2]],GroupVertices[Vertex],0)),1,1,"")</f>
        <v>1</v>
      </c>
    </row>
    <row r="61" spans="1:18" ht="15">
      <c r="A61" t="s">
        <v>327</v>
      </c>
      <c r="B61" t="s">
        <v>329</v>
      </c>
      <c r="C61" s="47"/>
      <c r="D61" s="48"/>
      <c r="E61" s="59"/>
      <c r="F61" s="49"/>
      <c r="G61" s="47"/>
      <c r="H61" s="51"/>
      <c r="I61" s="50"/>
      <c r="J61" s="50"/>
      <c r="K61" s="61"/>
      <c r="L61" s="75">
        <v>61</v>
      </c>
      <c r="M61" s="75"/>
      <c r="N61" t="s">
        <v>346</v>
      </c>
      <c r="O61" s="7">
        <v>2009</v>
      </c>
      <c r="P61">
        <v>1</v>
      </c>
      <c r="Q61" s="86" t="str">
        <f>REPLACE(INDEX(GroupVertices[Group],MATCH("~"&amp;Edges[[#This Row],[Vertex 1]],GroupVertices[Vertex],0)),1,1,"")</f>
        <v>1</v>
      </c>
      <c r="R61" s="86" t="str">
        <f>REPLACE(INDEX(GroupVertices[Group],MATCH("~"&amp;Edges[[#This Row],[Vertex 2]],GroupVertices[Vertex],0)),1,1,"")</f>
        <v>1</v>
      </c>
    </row>
    <row r="62" spans="1:18" ht="15">
      <c r="A62" t="s">
        <v>328</v>
      </c>
      <c r="B62" t="s">
        <v>329</v>
      </c>
      <c r="C62" s="47"/>
      <c r="D62" s="48"/>
      <c r="E62" s="59"/>
      <c r="F62" s="49"/>
      <c r="G62" s="47"/>
      <c r="H62" s="51"/>
      <c r="I62" s="50"/>
      <c r="J62" s="50"/>
      <c r="K62" s="61"/>
      <c r="L62" s="75">
        <v>62</v>
      </c>
      <c r="M62" s="75"/>
      <c r="N62" t="s">
        <v>346</v>
      </c>
      <c r="O62" s="7">
        <v>2009</v>
      </c>
      <c r="P62">
        <v>1</v>
      </c>
      <c r="Q62" s="86" t="str">
        <f>REPLACE(INDEX(GroupVertices[Group],MATCH("~"&amp;Edges[[#This Row],[Vertex 1]],GroupVertices[Vertex],0)),1,1,"")</f>
        <v>1</v>
      </c>
      <c r="R62" s="86" t="str">
        <f>REPLACE(INDEX(GroupVertices[Group],MATCH("~"&amp;Edges[[#This Row],[Vertex 2]],GroupVertices[Vertex],0)),1,1,"")</f>
        <v>1</v>
      </c>
    </row>
    <row r="63" spans="1:18" ht="15">
      <c r="A63" t="s">
        <v>330</v>
      </c>
      <c r="B63" t="s">
        <v>326</v>
      </c>
      <c r="C63" s="47"/>
      <c r="D63" s="48"/>
      <c r="E63" s="59"/>
      <c r="F63" s="49"/>
      <c r="G63" s="47"/>
      <c r="H63" s="51"/>
      <c r="I63" s="50"/>
      <c r="J63" s="50"/>
      <c r="K63" s="61"/>
      <c r="L63" s="75">
        <v>63</v>
      </c>
      <c r="M63" s="75"/>
      <c r="N63" t="s">
        <v>347</v>
      </c>
      <c r="O63" s="7">
        <v>2012</v>
      </c>
      <c r="P63">
        <v>1</v>
      </c>
      <c r="Q63" s="86" t="str">
        <f>REPLACE(INDEX(GroupVertices[Group],MATCH("~"&amp;Edges[[#This Row],[Vertex 1]],GroupVertices[Vertex],0)),1,1,"")</f>
        <v>1</v>
      </c>
      <c r="R63" s="86" t="str">
        <f>REPLACE(INDEX(GroupVertices[Group],MATCH("~"&amp;Edges[[#This Row],[Vertex 2]],GroupVertices[Vertex],0)),1,1,"")</f>
        <v>1</v>
      </c>
    </row>
    <row r="64" spans="1:18" ht="15">
      <c r="A64" t="s">
        <v>330</v>
      </c>
      <c r="B64" t="s">
        <v>331</v>
      </c>
      <c r="C64" s="47"/>
      <c r="D64" s="48"/>
      <c r="E64" s="59"/>
      <c r="F64" s="49"/>
      <c r="G64" s="47"/>
      <c r="H64" s="51"/>
      <c r="I64" s="50"/>
      <c r="J64" s="50"/>
      <c r="K64" s="61"/>
      <c r="L64" s="75">
        <v>64</v>
      </c>
      <c r="M64" s="75"/>
      <c r="N64" t="s">
        <v>347</v>
      </c>
      <c r="O64" s="7">
        <v>2012</v>
      </c>
      <c r="P64">
        <v>1</v>
      </c>
      <c r="Q64" s="86" t="str">
        <f>REPLACE(INDEX(GroupVertices[Group],MATCH("~"&amp;Edges[[#This Row],[Vertex 1]],GroupVertices[Vertex],0)),1,1,"")</f>
        <v>1</v>
      </c>
      <c r="R64" s="86" t="str">
        <f>REPLACE(INDEX(GroupVertices[Group],MATCH("~"&amp;Edges[[#This Row],[Vertex 2]],GroupVertices[Vertex],0)),1,1,"")</f>
        <v>1</v>
      </c>
    </row>
    <row r="65" spans="1:18" ht="15">
      <c r="A65" t="s">
        <v>330</v>
      </c>
      <c r="B65" t="s">
        <v>332</v>
      </c>
      <c r="C65" s="47"/>
      <c r="D65" s="48"/>
      <c r="E65" s="59"/>
      <c r="F65" s="49"/>
      <c r="G65" s="47"/>
      <c r="H65" s="51"/>
      <c r="I65" s="50"/>
      <c r="J65" s="50"/>
      <c r="K65" s="61"/>
      <c r="L65" s="75">
        <v>65</v>
      </c>
      <c r="M65" s="75"/>
      <c r="N65" t="s">
        <v>347</v>
      </c>
      <c r="O65" s="7">
        <v>2012</v>
      </c>
      <c r="P65">
        <v>1</v>
      </c>
      <c r="Q65" s="86" t="str">
        <f>REPLACE(INDEX(GroupVertices[Group],MATCH("~"&amp;Edges[[#This Row],[Vertex 1]],GroupVertices[Vertex],0)),1,1,"")</f>
        <v>1</v>
      </c>
      <c r="R65" s="86" t="str">
        <f>REPLACE(INDEX(GroupVertices[Group],MATCH("~"&amp;Edges[[#This Row],[Vertex 2]],GroupVertices[Vertex],0)),1,1,"")</f>
        <v>1</v>
      </c>
    </row>
    <row r="66" spans="1:18" ht="15">
      <c r="A66" t="s">
        <v>330</v>
      </c>
      <c r="B66" t="s">
        <v>312</v>
      </c>
      <c r="C66" s="47"/>
      <c r="D66" s="48"/>
      <c r="E66" s="59"/>
      <c r="F66" s="49"/>
      <c r="G66" s="47"/>
      <c r="H66" s="51"/>
      <c r="I66" s="50"/>
      <c r="J66" s="50"/>
      <c r="K66" s="61"/>
      <c r="L66" s="75">
        <v>66</v>
      </c>
      <c r="M66" s="75"/>
      <c r="N66" t="s">
        <v>347</v>
      </c>
      <c r="O66" s="7">
        <v>2012</v>
      </c>
      <c r="P66">
        <v>1</v>
      </c>
      <c r="Q66" s="86" t="str">
        <f>REPLACE(INDEX(GroupVertices[Group],MATCH("~"&amp;Edges[[#This Row],[Vertex 1]],GroupVertices[Vertex],0)),1,1,"")</f>
        <v>1</v>
      </c>
      <c r="R66" s="86" t="str">
        <f>REPLACE(INDEX(GroupVertices[Group],MATCH("~"&amp;Edges[[#This Row],[Vertex 2]],GroupVertices[Vertex],0)),1,1,"")</f>
        <v>3</v>
      </c>
    </row>
    <row r="67" spans="1:18" ht="15">
      <c r="A67" t="s">
        <v>326</v>
      </c>
      <c r="B67" t="s">
        <v>331</v>
      </c>
      <c r="C67" s="47"/>
      <c r="D67" s="48"/>
      <c r="E67" s="59"/>
      <c r="F67" s="49"/>
      <c r="G67" s="47"/>
      <c r="H67" s="51"/>
      <c r="I67" s="50"/>
      <c r="J67" s="50"/>
      <c r="K67" s="61"/>
      <c r="L67" s="75">
        <v>67</v>
      </c>
      <c r="M67" s="75"/>
      <c r="N67" t="s">
        <v>347</v>
      </c>
      <c r="O67" s="7">
        <v>2012</v>
      </c>
      <c r="P67">
        <v>1</v>
      </c>
      <c r="Q67" s="86" t="str">
        <f>REPLACE(INDEX(GroupVertices[Group],MATCH("~"&amp;Edges[[#This Row],[Vertex 1]],GroupVertices[Vertex],0)),1,1,"")</f>
        <v>1</v>
      </c>
      <c r="R67" s="86" t="str">
        <f>REPLACE(INDEX(GroupVertices[Group],MATCH("~"&amp;Edges[[#This Row],[Vertex 2]],GroupVertices[Vertex],0)),1,1,"")</f>
        <v>1</v>
      </c>
    </row>
    <row r="68" spans="1:18" ht="15">
      <c r="A68" t="s">
        <v>326</v>
      </c>
      <c r="B68" t="s">
        <v>332</v>
      </c>
      <c r="C68" s="47"/>
      <c r="D68" s="48"/>
      <c r="E68" s="59"/>
      <c r="F68" s="49"/>
      <c r="G68" s="47"/>
      <c r="H68" s="51"/>
      <c r="I68" s="50"/>
      <c r="J68" s="50"/>
      <c r="K68" s="61"/>
      <c r="L68" s="75">
        <v>68</v>
      </c>
      <c r="M68" s="75"/>
      <c r="N68" t="s">
        <v>347</v>
      </c>
      <c r="O68" s="7">
        <v>2012</v>
      </c>
      <c r="P68">
        <v>1</v>
      </c>
      <c r="Q68" s="86" t="str">
        <f>REPLACE(INDEX(GroupVertices[Group],MATCH("~"&amp;Edges[[#This Row],[Vertex 1]],GroupVertices[Vertex],0)),1,1,"")</f>
        <v>1</v>
      </c>
      <c r="R68" s="86" t="str">
        <f>REPLACE(INDEX(GroupVertices[Group],MATCH("~"&amp;Edges[[#This Row],[Vertex 2]],GroupVertices[Vertex],0)),1,1,"")</f>
        <v>1</v>
      </c>
    </row>
    <row r="69" spans="1:18" ht="15">
      <c r="A69" t="s">
        <v>326</v>
      </c>
      <c r="B69" t="s">
        <v>312</v>
      </c>
      <c r="C69" s="47"/>
      <c r="D69" s="48"/>
      <c r="E69" s="59"/>
      <c r="F69" s="49"/>
      <c r="G69" s="47"/>
      <c r="H69" s="51"/>
      <c r="I69" s="50"/>
      <c r="J69" s="50"/>
      <c r="K69" s="61"/>
      <c r="L69" s="75">
        <v>69</v>
      </c>
      <c r="M69" s="75"/>
      <c r="N69" t="s">
        <v>347</v>
      </c>
      <c r="O69" s="7">
        <v>2012</v>
      </c>
      <c r="P69">
        <v>1</v>
      </c>
      <c r="Q69" s="86" t="str">
        <f>REPLACE(INDEX(GroupVertices[Group],MATCH("~"&amp;Edges[[#This Row],[Vertex 1]],GroupVertices[Vertex],0)),1,1,"")</f>
        <v>1</v>
      </c>
      <c r="R69" s="86" t="str">
        <f>REPLACE(INDEX(GroupVertices[Group],MATCH("~"&amp;Edges[[#This Row],[Vertex 2]],GroupVertices[Vertex],0)),1,1,"")</f>
        <v>3</v>
      </c>
    </row>
    <row r="70" spans="1:18" ht="15">
      <c r="A70" t="s">
        <v>331</v>
      </c>
      <c r="B70" t="s">
        <v>332</v>
      </c>
      <c r="C70" s="47"/>
      <c r="D70" s="48"/>
      <c r="E70" s="59"/>
      <c r="F70" s="49"/>
      <c r="G70" s="47"/>
      <c r="H70" s="51"/>
      <c r="I70" s="50"/>
      <c r="J70" s="50"/>
      <c r="K70" s="61"/>
      <c r="L70" s="75">
        <v>70</v>
      </c>
      <c r="M70" s="75"/>
      <c r="N70" t="s">
        <v>347</v>
      </c>
      <c r="O70" s="7">
        <v>2012</v>
      </c>
      <c r="P70">
        <v>1</v>
      </c>
      <c r="Q70" s="86" t="str">
        <f>REPLACE(INDEX(GroupVertices[Group],MATCH("~"&amp;Edges[[#This Row],[Vertex 1]],GroupVertices[Vertex],0)),1,1,"")</f>
        <v>1</v>
      </c>
      <c r="R70" s="86" t="str">
        <f>REPLACE(INDEX(GroupVertices[Group],MATCH("~"&amp;Edges[[#This Row],[Vertex 2]],GroupVertices[Vertex],0)),1,1,"")</f>
        <v>1</v>
      </c>
    </row>
    <row r="71" spans="1:18" ht="15">
      <c r="A71" t="s">
        <v>331</v>
      </c>
      <c r="B71" t="s">
        <v>312</v>
      </c>
      <c r="C71" s="47"/>
      <c r="D71" s="48"/>
      <c r="E71" s="59"/>
      <c r="F71" s="49"/>
      <c r="G71" s="47"/>
      <c r="H71" s="51"/>
      <c r="I71" s="50"/>
      <c r="J71" s="50"/>
      <c r="K71" s="61"/>
      <c r="L71" s="75">
        <v>71</v>
      </c>
      <c r="M71" s="75"/>
      <c r="N71" t="s">
        <v>347</v>
      </c>
      <c r="O71" s="7">
        <v>2012</v>
      </c>
      <c r="P71">
        <v>1</v>
      </c>
      <c r="Q71" s="86" t="str">
        <f>REPLACE(INDEX(GroupVertices[Group],MATCH("~"&amp;Edges[[#This Row],[Vertex 1]],GroupVertices[Vertex],0)),1,1,"")</f>
        <v>1</v>
      </c>
      <c r="R71" s="86" t="str">
        <f>REPLACE(INDEX(GroupVertices[Group],MATCH("~"&amp;Edges[[#This Row],[Vertex 2]],GroupVertices[Vertex],0)),1,1,"")</f>
        <v>3</v>
      </c>
    </row>
    <row r="72" spans="1:18" ht="15">
      <c r="A72" t="s">
        <v>332</v>
      </c>
      <c r="B72" t="s">
        <v>312</v>
      </c>
      <c r="C72" s="47"/>
      <c r="D72" s="48"/>
      <c r="E72" s="59"/>
      <c r="F72" s="49"/>
      <c r="G72" s="47"/>
      <c r="H72" s="51"/>
      <c r="I72" s="50"/>
      <c r="J72" s="50"/>
      <c r="K72" s="61"/>
      <c r="L72" s="75">
        <v>72</v>
      </c>
      <c r="M72" s="75"/>
      <c r="N72" t="s">
        <v>347</v>
      </c>
      <c r="O72" s="7">
        <v>2012</v>
      </c>
      <c r="P72">
        <v>1</v>
      </c>
      <c r="Q72" s="86" t="str">
        <f>REPLACE(INDEX(GroupVertices[Group],MATCH("~"&amp;Edges[[#This Row],[Vertex 1]],GroupVertices[Vertex],0)),1,1,"")</f>
        <v>1</v>
      </c>
      <c r="R72" s="86" t="str">
        <f>REPLACE(INDEX(GroupVertices[Group],MATCH("~"&amp;Edges[[#This Row],[Vertex 2]],GroupVertices[Vertex],0)),1,1,"")</f>
        <v>3</v>
      </c>
    </row>
    <row r="73" spans="1:18" ht="15">
      <c r="A73" t="s">
        <v>312</v>
      </c>
      <c r="B73" t="s">
        <v>333</v>
      </c>
      <c r="C73" s="47"/>
      <c r="D73" s="48"/>
      <c r="E73" s="59"/>
      <c r="F73" s="49"/>
      <c r="G73" s="47"/>
      <c r="H73" s="51"/>
      <c r="I73" s="50"/>
      <c r="J73" s="50"/>
      <c r="K73" s="61"/>
      <c r="L73" s="75">
        <v>73</v>
      </c>
      <c r="M73" s="75"/>
      <c r="N73" t="s">
        <v>348</v>
      </c>
      <c r="O73" s="7">
        <v>2015</v>
      </c>
      <c r="P73">
        <v>1</v>
      </c>
      <c r="Q73" s="86" t="str">
        <f>REPLACE(INDEX(GroupVertices[Group],MATCH("~"&amp;Edges[[#This Row],[Vertex 1]],GroupVertices[Vertex],0)),1,1,"")</f>
        <v>3</v>
      </c>
      <c r="R73" s="86" t="str">
        <f>REPLACE(INDEX(GroupVertices[Group],MATCH("~"&amp;Edges[[#This Row],[Vertex 2]],GroupVertices[Vertex],0)),1,1,"")</f>
        <v>3</v>
      </c>
    </row>
    <row r="74" spans="1:18" ht="15">
      <c r="A74" t="s">
        <v>312</v>
      </c>
      <c r="B74" t="s">
        <v>334</v>
      </c>
      <c r="C74" s="47"/>
      <c r="D74" s="48"/>
      <c r="E74" s="59"/>
      <c r="F74" s="49"/>
      <c r="G74" s="47"/>
      <c r="H74" s="51"/>
      <c r="I74" s="50"/>
      <c r="J74" s="50"/>
      <c r="K74" s="61"/>
      <c r="L74" s="75">
        <v>74</v>
      </c>
      <c r="M74" s="75"/>
      <c r="N74" t="s">
        <v>348</v>
      </c>
      <c r="O74" s="7">
        <v>2015</v>
      </c>
      <c r="P74">
        <v>1</v>
      </c>
      <c r="Q74" s="86" t="str">
        <f>REPLACE(INDEX(GroupVertices[Group],MATCH("~"&amp;Edges[[#This Row],[Vertex 1]],GroupVertices[Vertex],0)),1,1,"")</f>
        <v>3</v>
      </c>
      <c r="R74" s="86" t="str">
        <f>REPLACE(INDEX(GroupVertices[Group],MATCH("~"&amp;Edges[[#This Row],[Vertex 2]],GroupVertices[Vertex],0)),1,1,"")</f>
        <v>3</v>
      </c>
    </row>
    <row r="75" spans="1:18" ht="15">
      <c r="A75" t="s">
        <v>312</v>
      </c>
      <c r="B75" t="s">
        <v>335</v>
      </c>
      <c r="C75" s="47"/>
      <c r="D75" s="48"/>
      <c r="E75" s="59"/>
      <c r="F75" s="49"/>
      <c r="G75" s="47"/>
      <c r="H75" s="51"/>
      <c r="I75" s="50"/>
      <c r="J75" s="50"/>
      <c r="K75" s="61"/>
      <c r="L75" s="75">
        <v>75</v>
      </c>
      <c r="M75" s="75"/>
      <c r="N75" t="s">
        <v>348</v>
      </c>
      <c r="O75" s="7">
        <v>2015</v>
      </c>
      <c r="P75">
        <v>1</v>
      </c>
      <c r="Q75" s="86" t="str">
        <f>REPLACE(INDEX(GroupVertices[Group],MATCH("~"&amp;Edges[[#This Row],[Vertex 1]],GroupVertices[Vertex],0)),1,1,"")</f>
        <v>3</v>
      </c>
      <c r="R75" s="86" t="str">
        <f>REPLACE(INDEX(GroupVertices[Group],MATCH("~"&amp;Edges[[#This Row],[Vertex 2]],GroupVertices[Vertex],0)),1,1,"")</f>
        <v>3</v>
      </c>
    </row>
    <row r="76" spans="1:18" ht="15">
      <c r="A76" t="s">
        <v>312</v>
      </c>
      <c r="B76" t="s">
        <v>307</v>
      </c>
      <c r="C76" s="47"/>
      <c r="D76" s="48"/>
      <c r="E76" s="59"/>
      <c r="F76" s="49"/>
      <c r="G76" s="47"/>
      <c r="H76" s="51"/>
      <c r="I76" s="50"/>
      <c r="J76" s="50"/>
      <c r="K76" s="61"/>
      <c r="L76" s="75">
        <v>76</v>
      </c>
      <c r="M76" s="75"/>
      <c r="N76" t="s">
        <v>348</v>
      </c>
      <c r="O76" s="7">
        <v>2015</v>
      </c>
      <c r="P76">
        <v>1</v>
      </c>
      <c r="Q76" s="86" t="str">
        <f>REPLACE(INDEX(GroupVertices[Group],MATCH("~"&amp;Edges[[#This Row],[Vertex 1]],GroupVertices[Vertex],0)),1,1,"")</f>
        <v>3</v>
      </c>
      <c r="R76" s="86" t="str">
        <f>REPLACE(INDEX(GroupVertices[Group],MATCH("~"&amp;Edges[[#This Row],[Vertex 2]],GroupVertices[Vertex],0)),1,1,"")</f>
        <v>3</v>
      </c>
    </row>
    <row r="77" spans="1:18" ht="15">
      <c r="A77" t="s">
        <v>333</v>
      </c>
      <c r="B77" t="s">
        <v>334</v>
      </c>
      <c r="C77" s="47"/>
      <c r="D77" s="48"/>
      <c r="E77" s="59"/>
      <c r="F77" s="49"/>
      <c r="G77" s="47"/>
      <c r="H77" s="51"/>
      <c r="I77" s="50"/>
      <c r="J77" s="50"/>
      <c r="K77" s="61"/>
      <c r="L77" s="75">
        <v>77</v>
      </c>
      <c r="M77" s="75"/>
      <c r="N77" t="s">
        <v>348</v>
      </c>
      <c r="O77" s="7">
        <v>2015</v>
      </c>
      <c r="P77">
        <v>1</v>
      </c>
      <c r="Q77" s="86" t="str">
        <f>REPLACE(INDEX(GroupVertices[Group],MATCH("~"&amp;Edges[[#This Row],[Vertex 1]],GroupVertices[Vertex],0)),1,1,"")</f>
        <v>3</v>
      </c>
      <c r="R77" s="86" t="str">
        <f>REPLACE(INDEX(GroupVertices[Group],MATCH("~"&amp;Edges[[#This Row],[Vertex 2]],GroupVertices[Vertex],0)),1,1,"")</f>
        <v>3</v>
      </c>
    </row>
    <row r="78" spans="1:18" ht="15">
      <c r="A78" t="s">
        <v>333</v>
      </c>
      <c r="B78" t="s">
        <v>335</v>
      </c>
      <c r="C78" s="47"/>
      <c r="D78" s="48"/>
      <c r="E78" s="59"/>
      <c r="F78" s="49"/>
      <c r="G78" s="47"/>
      <c r="H78" s="51"/>
      <c r="I78" s="50"/>
      <c r="J78" s="50"/>
      <c r="K78" s="61"/>
      <c r="L78" s="75">
        <v>78</v>
      </c>
      <c r="M78" s="75"/>
      <c r="N78" t="s">
        <v>348</v>
      </c>
      <c r="O78" s="7">
        <v>2015</v>
      </c>
      <c r="P78">
        <v>1</v>
      </c>
      <c r="Q78" s="86" t="str">
        <f>REPLACE(INDEX(GroupVertices[Group],MATCH("~"&amp;Edges[[#This Row],[Vertex 1]],GroupVertices[Vertex],0)),1,1,"")</f>
        <v>3</v>
      </c>
      <c r="R78" s="86" t="str">
        <f>REPLACE(INDEX(GroupVertices[Group],MATCH("~"&amp;Edges[[#This Row],[Vertex 2]],GroupVertices[Vertex],0)),1,1,"")</f>
        <v>3</v>
      </c>
    </row>
    <row r="79" spans="1:18" ht="15">
      <c r="A79" t="s">
        <v>333</v>
      </c>
      <c r="B79" t="s">
        <v>307</v>
      </c>
      <c r="C79" s="47"/>
      <c r="D79" s="48"/>
      <c r="E79" s="59"/>
      <c r="F79" s="49"/>
      <c r="G79" s="47"/>
      <c r="H79" s="51"/>
      <c r="I79" s="50"/>
      <c r="J79" s="50"/>
      <c r="K79" s="61"/>
      <c r="L79" s="75">
        <v>79</v>
      </c>
      <c r="M79" s="75"/>
      <c r="N79" t="s">
        <v>348</v>
      </c>
      <c r="O79" s="7">
        <v>2015</v>
      </c>
      <c r="P79">
        <v>1</v>
      </c>
      <c r="Q79" s="86" t="str">
        <f>REPLACE(INDEX(GroupVertices[Group],MATCH("~"&amp;Edges[[#This Row],[Vertex 1]],GroupVertices[Vertex],0)),1,1,"")</f>
        <v>3</v>
      </c>
      <c r="R79" s="86" t="str">
        <f>REPLACE(INDEX(GroupVertices[Group],MATCH("~"&amp;Edges[[#This Row],[Vertex 2]],GroupVertices[Vertex],0)),1,1,"")</f>
        <v>3</v>
      </c>
    </row>
    <row r="80" spans="1:18" ht="15">
      <c r="A80" t="s">
        <v>334</v>
      </c>
      <c r="B80" t="s">
        <v>335</v>
      </c>
      <c r="C80" s="47"/>
      <c r="D80" s="48"/>
      <c r="E80" s="59"/>
      <c r="F80" s="49"/>
      <c r="G80" s="47"/>
      <c r="H80" s="51"/>
      <c r="I80" s="50"/>
      <c r="J80" s="50"/>
      <c r="K80" s="61"/>
      <c r="L80" s="75">
        <v>80</v>
      </c>
      <c r="M80" s="75"/>
      <c r="N80" t="s">
        <v>348</v>
      </c>
      <c r="O80" s="7">
        <v>2015</v>
      </c>
      <c r="P80">
        <v>1</v>
      </c>
      <c r="Q80" s="86" t="str">
        <f>REPLACE(INDEX(GroupVertices[Group],MATCH("~"&amp;Edges[[#This Row],[Vertex 1]],GroupVertices[Vertex],0)),1,1,"")</f>
        <v>3</v>
      </c>
      <c r="R80" s="86" t="str">
        <f>REPLACE(INDEX(GroupVertices[Group],MATCH("~"&amp;Edges[[#This Row],[Vertex 2]],GroupVertices[Vertex],0)),1,1,"")</f>
        <v>3</v>
      </c>
    </row>
    <row r="81" spans="1:18" ht="15">
      <c r="A81" t="s">
        <v>334</v>
      </c>
      <c r="B81" t="s">
        <v>307</v>
      </c>
      <c r="C81" s="47"/>
      <c r="D81" s="48"/>
      <c r="E81" s="59"/>
      <c r="F81" s="49"/>
      <c r="G81" s="47"/>
      <c r="H81" s="51"/>
      <c r="I81" s="50"/>
      <c r="J81" s="50"/>
      <c r="K81" s="61"/>
      <c r="L81" s="75">
        <v>81</v>
      </c>
      <c r="M81" s="75"/>
      <c r="N81" t="s">
        <v>348</v>
      </c>
      <c r="O81" s="7">
        <v>2015</v>
      </c>
      <c r="P81">
        <v>1</v>
      </c>
      <c r="Q81" s="86" t="str">
        <f>REPLACE(INDEX(GroupVertices[Group],MATCH("~"&amp;Edges[[#This Row],[Vertex 1]],GroupVertices[Vertex],0)),1,1,"")</f>
        <v>3</v>
      </c>
      <c r="R81" s="86" t="str">
        <f>REPLACE(INDEX(GroupVertices[Group],MATCH("~"&amp;Edges[[#This Row],[Vertex 2]],GroupVertices[Vertex],0)),1,1,"")</f>
        <v>3</v>
      </c>
    </row>
    <row r="82" spans="1:18" ht="15">
      <c r="A82" t="s">
        <v>335</v>
      </c>
      <c r="B82" t="s">
        <v>307</v>
      </c>
      <c r="C82" s="47"/>
      <c r="D82" s="48"/>
      <c r="E82" s="59"/>
      <c r="F82" s="49"/>
      <c r="G82" s="47"/>
      <c r="H82" s="51"/>
      <c r="I82" s="50"/>
      <c r="J82" s="50"/>
      <c r="K82" s="61"/>
      <c r="L82" s="75">
        <v>82</v>
      </c>
      <c r="M82" s="75"/>
      <c r="N82" t="s">
        <v>348</v>
      </c>
      <c r="O82" s="7">
        <v>2015</v>
      </c>
      <c r="P82">
        <v>1</v>
      </c>
      <c r="Q82" s="86" t="str">
        <f>REPLACE(INDEX(GroupVertices[Group],MATCH("~"&amp;Edges[[#This Row],[Vertex 1]],GroupVertices[Vertex],0)),1,1,"")</f>
        <v>3</v>
      </c>
      <c r="R82" s="86" t="str">
        <f>REPLACE(INDEX(GroupVertices[Group],MATCH("~"&amp;Edges[[#This Row],[Vertex 2]],GroupVertices[Vertex],0)),1,1,"")</f>
        <v>3</v>
      </c>
    </row>
    <row r="83" spans="1:18" ht="15">
      <c r="A83" t="s">
        <v>331</v>
      </c>
      <c r="B83" t="s">
        <v>325</v>
      </c>
      <c r="C83" s="47"/>
      <c r="D83" s="48"/>
      <c r="E83" s="59"/>
      <c r="F83" s="49"/>
      <c r="G83" s="47"/>
      <c r="H83" s="51"/>
      <c r="I83" s="50"/>
      <c r="J83" s="50"/>
      <c r="K83" s="61"/>
      <c r="L83" s="75">
        <v>83</v>
      </c>
      <c r="M83" s="75"/>
      <c r="N83" t="s">
        <v>349</v>
      </c>
      <c r="O83" s="7">
        <v>2019</v>
      </c>
      <c r="P83">
        <v>1</v>
      </c>
      <c r="Q83" s="86" t="str">
        <f>REPLACE(INDEX(GroupVertices[Group],MATCH("~"&amp;Edges[[#This Row],[Vertex 1]],GroupVertices[Vertex],0)),1,1,"")</f>
        <v>1</v>
      </c>
      <c r="R83" s="86" t="str">
        <f>REPLACE(INDEX(GroupVertices[Group],MATCH("~"&amp;Edges[[#This Row],[Vertex 2]],GroupVertices[Vertex],0)),1,1,"")</f>
        <v>1</v>
      </c>
    </row>
    <row r="84" spans="1:18" ht="15">
      <c r="A84" t="s">
        <v>331</v>
      </c>
      <c r="B84" t="s">
        <v>336</v>
      </c>
      <c r="C84" s="47"/>
      <c r="D84" s="48"/>
      <c r="E84" s="59"/>
      <c r="F84" s="49"/>
      <c r="G84" s="47"/>
      <c r="H84" s="51"/>
      <c r="I84" s="50"/>
      <c r="J84" s="50"/>
      <c r="K84" s="61"/>
      <c r="L84" s="75">
        <v>84</v>
      </c>
      <c r="M84" s="75"/>
      <c r="N84" t="s">
        <v>349</v>
      </c>
      <c r="O84" s="7">
        <v>2019</v>
      </c>
      <c r="P84">
        <v>1</v>
      </c>
      <c r="Q84" s="86" t="str">
        <f>REPLACE(INDEX(GroupVertices[Group],MATCH("~"&amp;Edges[[#This Row],[Vertex 1]],GroupVertices[Vertex],0)),1,1,"")</f>
        <v>1</v>
      </c>
      <c r="R84" s="86" t="str">
        <f>REPLACE(INDEX(GroupVertices[Group],MATCH("~"&amp;Edges[[#This Row],[Vertex 2]],GroupVertices[Vertex],0)),1,1,"")</f>
        <v>1</v>
      </c>
    </row>
    <row r="85" spans="1:18" ht="15">
      <c r="A85" t="s">
        <v>331</v>
      </c>
      <c r="B85" t="s">
        <v>337</v>
      </c>
      <c r="C85" s="47"/>
      <c r="D85" s="48"/>
      <c r="E85" s="59"/>
      <c r="F85" s="49"/>
      <c r="G85" s="47"/>
      <c r="H85" s="51"/>
      <c r="I85" s="50"/>
      <c r="J85" s="50"/>
      <c r="K85" s="61"/>
      <c r="L85" s="75">
        <v>85</v>
      </c>
      <c r="M85" s="75"/>
      <c r="N85" t="s">
        <v>349</v>
      </c>
      <c r="O85" s="7">
        <v>2019</v>
      </c>
      <c r="P85">
        <v>1</v>
      </c>
      <c r="Q85" s="86" t="str">
        <f>REPLACE(INDEX(GroupVertices[Group],MATCH("~"&amp;Edges[[#This Row],[Vertex 1]],GroupVertices[Vertex],0)),1,1,"")</f>
        <v>1</v>
      </c>
      <c r="R85" s="86" t="str">
        <f>REPLACE(INDEX(GroupVertices[Group],MATCH("~"&amp;Edges[[#This Row],[Vertex 2]],GroupVertices[Vertex],0)),1,1,"")</f>
        <v>1</v>
      </c>
    </row>
    <row r="86" spans="1:18" ht="15">
      <c r="A86" t="s">
        <v>331</v>
      </c>
      <c r="B86" t="s">
        <v>338</v>
      </c>
      <c r="C86" s="47"/>
      <c r="D86" s="48"/>
      <c r="E86" s="59"/>
      <c r="F86" s="49"/>
      <c r="G86" s="47"/>
      <c r="H86" s="51"/>
      <c r="I86" s="50"/>
      <c r="J86" s="50"/>
      <c r="K86" s="61"/>
      <c r="L86" s="75">
        <v>86</v>
      </c>
      <c r="M86" s="75"/>
      <c r="N86" t="s">
        <v>349</v>
      </c>
      <c r="O86" s="7">
        <v>2019</v>
      </c>
      <c r="P86">
        <v>1</v>
      </c>
      <c r="Q86" s="86" t="str">
        <f>REPLACE(INDEX(GroupVertices[Group],MATCH("~"&amp;Edges[[#This Row],[Vertex 1]],GroupVertices[Vertex],0)),1,1,"")</f>
        <v>1</v>
      </c>
      <c r="R86" s="86" t="str">
        <f>REPLACE(INDEX(GroupVertices[Group],MATCH("~"&amp;Edges[[#This Row],[Vertex 2]],GroupVertices[Vertex],0)),1,1,"")</f>
        <v>1</v>
      </c>
    </row>
    <row r="87" spans="1:18" ht="15">
      <c r="A87" t="s">
        <v>325</v>
      </c>
      <c r="B87" t="s">
        <v>336</v>
      </c>
      <c r="C87" s="47"/>
      <c r="D87" s="48"/>
      <c r="E87" s="59"/>
      <c r="F87" s="49"/>
      <c r="G87" s="47"/>
      <c r="H87" s="51"/>
      <c r="I87" s="50"/>
      <c r="J87" s="50"/>
      <c r="K87" s="61"/>
      <c r="L87" s="75">
        <v>87</v>
      </c>
      <c r="M87" s="75"/>
      <c r="N87" t="s">
        <v>349</v>
      </c>
      <c r="O87" s="7">
        <v>2019</v>
      </c>
      <c r="P87">
        <v>1</v>
      </c>
      <c r="Q87" s="86" t="str">
        <f>REPLACE(INDEX(GroupVertices[Group],MATCH("~"&amp;Edges[[#This Row],[Vertex 1]],GroupVertices[Vertex],0)),1,1,"")</f>
        <v>1</v>
      </c>
      <c r="R87" s="86" t="str">
        <f>REPLACE(INDEX(GroupVertices[Group],MATCH("~"&amp;Edges[[#This Row],[Vertex 2]],GroupVertices[Vertex],0)),1,1,"")</f>
        <v>1</v>
      </c>
    </row>
    <row r="88" spans="1:18" ht="15">
      <c r="A88" t="s">
        <v>325</v>
      </c>
      <c r="B88" t="s">
        <v>337</v>
      </c>
      <c r="C88" s="47"/>
      <c r="D88" s="48"/>
      <c r="E88" s="59"/>
      <c r="F88" s="49"/>
      <c r="G88" s="47"/>
      <c r="H88" s="51"/>
      <c r="I88" s="50"/>
      <c r="J88" s="50"/>
      <c r="K88" s="61"/>
      <c r="L88" s="75">
        <v>88</v>
      </c>
      <c r="M88" s="75"/>
      <c r="N88" t="s">
        <v>349</v>
      </c>
      <c r="O88" s="7">
        <v>2019</v>
      </c>
      <c r="P88">
        <v>1</v>
      </c>
      <c r="Q88" s="86" t="str">
        <f>REPLACE(INDEX(GroupVertices[Group],MATCH("~"&amp;Edges[[#This Row],[Vertex 1]],GroupVertices[Vertex],0)),1,1,"")</f>
        <v>1</v>
      </c>
      <c r="R88" s="86" t="str">
        <f>REPLACE(INDEX(GroupVertices[Group],MATCH("~"&amp;Edges[[#This Row],[Vertex 2]],GroupVertices[Vertex],0)),1,1,"")</f>
        <v>1</v>
      </c>
    </row>
    <row r="89" spans="1:18" ht="15">
      <c r="A89" t="s">
        <v>325</v>
      </c>
      <c r="B89" t="s">
        <v>338</v>
      </c>
      <c r="C89" s="47"/>
      <c r="D89" s="48"/>
      <c r="E89" s="59"/>
      <c r="F89" s="49"/>
      <c r="G89" s="47"/>
      <c r="H89" s="51"/>
      <c r="I89" s="50"/>
      <c r="J89" s="50"/>
      <c r="K89" s="61"/>
      <c r="L89" s="75">
        <v>89</v>
      </c>
      <c r="M89" s="75"/>
      <c r="N89" t="s">
        <v>349</v>
      </c>
      <c r="O89" s="7">
        <v>2019</v>
      </c>
      <c r="P89">
        <v>1</v>
      </c>
      <c r="Q89" s="86" t="str">
        <f>REPLACE(INDEX(GroupVertices[Group],MATCH("~"&amp;Edges[[#This Row],[Vertex 1]],GroupVertices[Vertex],0)),1,1,"")</f>
        <v>1</v>
      </c>
      <c r="R89" s="86" t="str">
        <f>REPLACE(INDEX(GroupVertices[Group],MATCH("~"&amp;Edges[[#This Row],[Vertex 2]],GroupVertices[Vertex],0)),1,1,"")</f>
        <v>1</v>
      </c>
    </row>
    <row r="90" spans="1:18" ht="15">
      <c r="A90" t="s">
        <v>336</v>
      </c>
      <c r="B90" t="s">
        <v>337</v>
      </c>
      <c r="C90" s="47"/>
      <c r="D90" s="48"/>
      <c r="E90" s="59"/>
      <c r="F90" s="49"/>
      <c r="G90" s="47"/>
      <c r="H90" s="51"/>
      <c r="I90" s="50"/>
      <c r="J90" s="50"/>
      <c r="K90" s="61"/>
      <c r="L90" s="75">
        <v>90</v>
      </c>
      <c r="M90" s="75"/>
      <c r="N90" t="s">
        <v>349</v>
      </c>
      <c r="O90" s="7">
        <v>2019</v>
      </c>
      <c r="P90">
        <v>1</v>
      </c>
      <c r="Q90" s="86" t="str">
        <f>REPLACE(INDEX(GroupVertices[Group],MATCH("~"&amp;Edges[[#This Row],[Vertex 1]],GroupVertices[Vertex],0)),1,1,"")</f>
        <v>1</v>
      </c>
      <c r="R90" s="86" t="str">
        <f>REPLACE(INDEX(GroupVertices[Group],MATCH("~"&amp;Edges[[#This Row],[Vertex 2]],GroupVertices[Vertex],0)),1,1,"")</f>
        <v>1</v>
      </c>
    </row>
    <row r="91" spans="1:18" ht="15">
      <c r="A91" t="s">
        <v>336</v>
      </c>
      <c r="B91" t="s">
        <v>338</v>
      </c>
      <c r="C91" s="47"/>
      <c r="D91" s="48"/>
      <c r="E91" s="59"/>
      <c r="F91" s="49"/>
      <c r="G91" s="47"/>
      <c r="H91" s="51"/>
      <c r="I91" s="50"/>
      <c r="J91" s="50"/>
      <c r="K91" s="61"/>
      <c r="L91" s="75">
        <v>91</v>
      </c>
      <c r="M91" s="75"/>
      <c r="N91" t="s">
        <v>349</v>
      </c>
      <c r="O91" s="7">
        <v>2019</v>
      </c>
      <c r="P91">
        <v>1</v>
      </c>
      <c r="Q91" s="86" t="str">
        <f>REPLACE(INDEX(GroupVertices[Group],MATCH("~"&amp;Edges[[#This Row],[Vertex 1]],GroupVertices[Vertex],0)),1,1,"")</f>
        <v>1</v>
      </c>
      <c r="R91" s="86" t="str">
        <f>REPLACE(INDEX(GroupVertices[Group],MATCH("~"&amp;Edges[[#This Row],[Vertex 2]],GroupVertices[Vertex],0)),1,1,"")</f>
        <v>1</v>
      </c>
    </row>
    <row r="92" spans="1:18" ht="15">
      <c r="A92" t="s">
        <v>337</v>
      </c>
      <c r="B92" t="s">
        <v>338</v>
      </c>
      <c r="C92" s="47"/>
      <c r="D92" s="48"/>
      <c r="E92" s="59"/>
      <c r="F92" s="49"/>
      <c r="G92" s="47"/>
      <c r="H92" s="51"/>
      <c r="I92" s="50"/>
      <c r="J92" s="50"/>
      <c r="K92" s="61"/>
      <c r="L92" s="75">
        <v>92</v>
      </c>
      <c r="M92" s="75"/>
      <c r="N92" t="s">
        <v>349</v>
      </c>
      <c r="O92" s="7">
        <v>2019</v>
      </c>
      <c r="P92">
        <v>1</v>
      </c>
      <c r="Q92" s="86" t="str">
        <f>REPLACE(INDEX(GroupVertices[Group],MATCH("~"&amp;Edges[[#This Row],[Vertex 1]],GroupVertices[Vertex],0)),1,1,"")</f>
        <v>1</v>
      </c>
      <c r="R92" s="86"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5"/>
  <sheetViews>
    <sheetView tabSelected="1" workbookViewId="0" topLeftCell="A1">
      <pane xSplit="1" ySplit="2" topLeftCell="L3" activePane="bottomRight" state="frozen"/>
      <selection pane="topRight" activeCell="B1" sqref="B1"/>
      <selection pane="bottomLeft" activeCell="A3" sqref="A3"/>
      <selection pane="bottomRight" activeCell="A2" sqref="A2:AE2"/>
    </sheetView>
  </sheetViews>
  <sheetFormatPr defaultColWidth="9.140625" defaultRowHeight="15"/>
  <cols>
    <col min="1" max="1" width="23.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42187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6" t="s">
        <v>350</v>
      </c>
      <c r="AD2" s="7" t="s">
        <v>372</v>
      </c>
      <c r="AE2" t="s">
        <v>418</v>
      </c>
    </row>
    <row r="3" spans="1:30" ht="15" customHeight="1">
      <c r="A3" t="s">
        <v>316</v>
      </c>
      <c r="B3" s="47"/>
      <c r="C3" s="47"/>
      <c r="D3" s="48">
        <v>100</v>
      </c>
      <c r="E3" s="49"/>
      <c r="F3" s="47"/>
      <c r="G3" s="47"/>
      <c r="H3" s="51" t="s">
        <v>316</v>
      </c>
      <c r="I3" s="50"/>
      <c r="J3" s="50"/>
      <c r="K3" s="51"/>
      <c r="L3" s="53">
        <v>1</v>
      </c>
      <c r="M3" s="54">
        <v>8750.9765625</v>
      </c>
      <c r="N3" s="54">
        <v>6494.46484375</v>
      </c>
      <c r="O3" s="52" t="s">
        <v>66</v>
      </c>
      <c r="P3" s="55"/>
      <c r="Q3" s="55"/>
      <c r="R3" s="45">
        <v>4</v>
      </c>
      <c r="S3" s="45"/>
      <c r="T3" s="45"/>
      <c r="U3" s="46">
        <v>0</v>
      </c>
      <c r="V3" s="46">
        <v>0.421053</v>
      </c>
      <c r="W3" s="46">
        <v>0.137696</v>
      </c>
      <c r="X3" s="46">
        <v>0.029458</v>
      </c>
      <c r="Y3" s="46">
        <v>1</v>
      </c>
      <c r="Z3" s="46"/>
      <c r="AA3" s="56">
        <v>3</v>
      </c>
      <c r="AB3" s="56"/>
      <c r="AC3">
        <v>63</v>
      </c>
      <c r="AD3" s="86" t="str">
        <f>REPLACE(INDEX(GroupVertices[Group],MATCH("~"&amp;Vertices[[#This Row],[Vertex]],GroupVertices[Vertex],0)),1,1,"")</f>
        <v>3</v>
      </c>
    </row>
    <row r="4" spans="1:32" ht="15">
      <c r="A4" t="s">
        <v>313</v>
      </c>
      <c r="B4" s="11" t="s">
        <v>406</v>
      </c>
      <c r="C4" s="11"/>
      <c r="D4" s="78">
        <v>1000</v>
      </c>
      <c r="E4" s="73"/>
      <c r="F4" s="11"/>
      <c r="G4" s="11"/>
      <c r="H4" s="12" t="s">
        <v>313</v>
      </c>
      <c r="I4" s="60"/>
      <c r="J4" s="60"/>
      <c r="K4" s="12"/>
      <c r="L4" s="79">
        <v>3798.220191921212</v>
      </c>
      <c r="M4" s="80">
        <v>4151.7626953125</v>
      </c>
      <c r="N4" s="80">
        <v>2246.9658203125</v>
      </c>
      <c r="O4" s="71" t="s">
        <v>66</v>
      </c>
      <c r="P4" s="81"/>
      <c r="Q4" s="81"/>
      <c r="R4" s="45">
        <v>10</v>
      </c>
      <c r="S4" s="82"/>
      <c r="T4" s="82"/>
      <c r="U4" s="46">
        <v>125.333333</v>
      </c>
      <c r="V4" s="46">
        <v>0.52459</v>
      </c>
      <c r="W4" s="46">
        <v>0.295831</v>
      </c>
      <c r="X4" s="46">
        <v>0.034781</v>
      </c>
      <c r="Y4" s="46">
        <v>0.37777777777777777</v>
      </c>
      <c r="Z4" s="46"/>
      <c r="AA4" s="74">
        <v>4</v>
      </c>
      <c r="AB4" s="74"/>
      <c r="AC4">
        <v>62</v>
      </c>
      <c r="AD4" s="86" t="str">
        <f>REPLACE(INDEX(GroupVertices[Group],MATCH("~"&amp;Vertices[[#This Row],[Vertex]],GroupVertices[Vertex],0)),1,1,"")</f>
        <v>2</v>
      </c>
      <c r="AF4" s="2"/>
    </row>
    <row r="5" spans="1:32" ht="15">
      <c r="A5" t="s">
        <v>314</v>
      </c>
      <c r="B5" s="11"/>
      <c r="C5" s="11"/>
      <c r="D5" s="78">
        <v>100</v>
      </c>
      <c r="E5" s="73"/>
      <c r="F5" s="11"/>
      <c r="G5" s="11"/>
      <c r="H5" s="12" t="s">
        <v>314</v>
      </c>
      <c r="I5" s="60"/>
      <c r="J5" s="60"/>
      <c r="K5" s="12"/>
      <c r="L5" s="79">
        <v>1</v>
      </c>
      <c r="M5" s="80">
        <v>3922.598876953125</v>
      </c>
      <c r="N5" s="80">
        <v>4122.6142578125</v>
      </c>
      <c r="O5" s="71" t="s">
        <v>66</v>
      </c>
      <c r="P5" s="81"/>
      <c r="Q5" s="81"/>
      <c r="R5" s="45">
        <v>4</v>
      </c>
      <c r="S5" s="82"/>
      <c r="T5" s="82"/>
      <c r="U5" s="46">
        <v>0</v>
      </c>
      <c r="V5" s="46">
        <v>0.457143</v>
      </c>
      <c r="W5" s="46">
        <v>0.174337</v>
      </c>
      <c r="X5" s="46">
        <v>0.028827</v>
      </c>
      <c r="Y5" s="46">
        <v>1</v>
      </c>
      <c r="Z5" s="46"/>
      <c r="AA5" s="74">
        <v>5</v>
      </c>
      <c r="AB5" s="74"/>
      <c r="AC5">
        <v>61</v>
      </c>
      <c r="AD5" s="86" t="str">
        <f>REPLACE(INDEX(GroupVertices[Group],MATCH("~"&amp;Vertices[[#This Row],[Vertex]],GroupVertices[Vertex],0)),1,1,"")</f>
        <v>2</v>
      </c>
      <c r="AF5" s="2"/>
    </row>
    <row r="6" spans="1:32" ht="15">
      <c r="A6" t="s">
        <v>320</v>
      </c>
      <c r="B6" s="11"/>
      <c r="C6" s="11"/>
      <c r="D6" s="78">
        <v>100</v>
      </c>
      <c r="E6" s="73"/>
      <c r="F6" s="11"/>
      <c r="G6" s="11"/>
      <c r="H6" s="12" t="s">
        <v>320</v>
      </c>
      <c r="I6" s="60"/>
      <c r="J6" s="60"/>
      <c r="K6" s="12"/>
      <c r="L6" s="79">
        <v>1</v>
      </c>
      <c r="M6" s="80">
        <v>1937.56103515625</v>
      </c>
      <c r="N6" s="80">
        <v>2086.90283203125</v>
      </c>
      <c r="O6" s="71" t="s">
        <v>66</v>
      </c>
      <c r="P6" s="81"/>
      <c r="Q6" s="81"/>
      <c r="R6" s="45">
        <v>4</v>
      </c>
      <c r="S6" s="82"/>
      <c r="T6" s="82"/>
      <c r="U6" s="46">
        <v>0</v>
      </c>
      <c r="V6" s="46">
        <v>0.359551</v>
      </c>
      <c r="W6" s="46">
        <v>0.116579</v>
      </c>
      <c r="X6" s="46">
        <v>0.028908</v>
      </c>
      <c r="Y6" s="46">
        <v>1</v>
      </c>
      <c r="Z6" s="46"/>
      <c r="AA6" s="74">
        <v>6</v>
      </c>
      <c r="AB6" s="74"/>
      <c r="AC6">
        <v>60</v>
      </c>
      <c r="AD6" s="86" t="str">
        <f>REPLACE(INDEX(GroupVertices[Group],MATCH("~"&amp;Vertices[[#This Row],[Vertex]],GroupVertices[Vertex],0)),1,1,"")</f>
        <v>2</v>
      </c>
      <c r="AF6" s="2"/>
    </row>
    <row r="7" spans="1:32" ht="15">
      <c r="A7" t="s">
        <v>309</v>
      </c>
      <c r="B7" s="11"/>
      <c r="C7" s="11"/>
      <c r="D7" s="78">
        <v>100</v>
      </c>
      <c r="E7" s="73"/>
      <c r="F7" s="11"/>
      <c r="G7" s="11"/>
      <c r="H7" s="12" t="s">
        <v>309</v>
      </c>
      <c r="I7" s="60"/>
      <c r="J7" s="60"/>
      <c r="K7" s="12"/>
      <c r="L7" s="79">
        <v>1</v>
      </c>
      <c r="M7" s="80">
        <v>9448.1796875</v>
      </c>
      <c r="N7" s="80">
        <v>1247.057861328125</v>
      </c>
      <c r="O7" s="71" t="s">
        <v>66</v>
      </c>
      <c r="P7" s="81"/>
      <c r="Q7" s="81"/>
      <c r="R7" s="45">
        <v>4</v>
      </c>
      <c r="S7" s="82"/>
      <c r="T7" s="82"/>
      <c r="U7" s="46">
        <v>0</v>
      </c>
      <c r="V7" s="46">
        <v>0.367816</v>
      </c>
      <c r="W7" s="46">
        <v>0.09924</v>
      </c>
      <c r="X7" s="46">
        <v>0.029186</v>
      </c>
      <c r="Y7" s="46">
        <v>1</v>
      </c>
      <c r="Z7" s="46"/>
      <c r="AA7" s="74">
        <v>7</v>
      </c>
      <c r="AB7" s="74"/>
      <c r="AC7">
        <v>59</v>
      </c>
      <c r="AD7" s="86" t="str">
        <f>REPLACE(INDEX(GroupVertices[Group],MATCH("~"&amp;Vertices[[#This Row],[Vertex]],GroupVertices[Vertex],0)),1,1,"")</f>
        <v>4</v>
      </c>
      <c r="AF7" s="2"/>
    </row>
    <row r="8" spans="1:32" ht="15">
      <c r="A8" t="s">
        <v>308</v>
      </c>
      <c r="B8" s="11" t="s">
        <v>407</v>
      </c>
      <c r="C8" s="11"/>
      <c r="D8" s="78">
        <v>474.02597402597405</v>
      </c>
      <c r="E8" s="73"/>
      <c r="F8" s="11"/>
      <c r="G8" s="11"/>
      <c r="H8" s="12" t="s">
        <v>308</v>
      </c>
      <c r="I8" s="60"/>
      <c r="J8" s="60"/>
      <c r="K8" s="12"/>
      <c r="L8" s="79">
        <v>970.5030303030303</v>
      </c>
      <c r="M8" s="80">
        <v>6761.48193359375</v>
      </c>
      <c r="N8" s="80">
        <v>1575.059326171875</v>
      </c>
      <c r="O8" s="71" t="s">
        <v>66</v>
      </c>
      <c r="P8" s="81"/>
      <c r="Q8" s="81"/>
      <c r="R8" s="45">
        <v>8</v>
      </c>
      <c r="S8" s="82"/>
      <c r="T8" s="82"/>
      <c r="U8" s="46">
        <v>32</v>
      </c>
      <c r="V8" s="46">
        <v>0.410256</v>
      </c>
      <c r="W8" s="46">
        <v>0.201727</v>
      </c>
      <c r="X8" s="46">
        <v>0.032799</v>
      </c>
      <c r="Y8" s="46">
        <v>0.42857142857142855</v>
      </c>
      <c r="Z8" s="46"/>
      <c r="AA8" s="74">
        <v>8</v>
      </c>
      <c r="AB8" s="74"/>
      <c r="AC8">
        <v>58</v>
      </c>
      <c r="AD8" s="86" t="str">
        <f>REPLACE(INDEX(GroupVertices[Group],MATCH("~"&amp;Vertices[[#This Row],[Vertex]],GroupVertices[Vertex],0)),1,1,"")</f>
        <v>2</v>
      </c>
      <c r="AF8" s="2"/>
    </row>
    <row r="9" spans="1:32" ht="15">
      <c r="A9" t="s">
        <v>315</v>
      </c>
      <c r="B9" s="11"/>
      <c r="C9" s="11"/>
      <c r="D9" s="78">
        <v>100</v>
      </c>
      <c r="E9" s="73"/>
      <c r="F9" s="11"/>
      <c r="G9" s="11"/>
      <c r="H9" s="12" t="s">
        <v>315</v>
      </c>
      <c r="I9" s="60"/>
      <c r="J9" s="60"/>
      <c r="K9" s="12"/>
      <c r="L9" s="79">
        <v>1</v>
      </c>
      <c r="M9" s="80">
        <v>4166.736328125</v>
      </c>
      <c r="N9" s="80">
        <v>3418.8076171875</v>
      </c>
      <c r="O9" s="71" t="s">
        <v>66</v>
      </c>
      <c r="P9" s="81"/>
      <c r="Q9" s="81"/>
      <c r="R9" s="45">
        <v>4</v>
      </c>
      <c r="S9" s="82"/>
      <c r="T9" s="82"/>
      <c r="U9" s="46">
        <v>0</v>
      </c>
      <c r="V9" s="46">
        <v>0.457143</v>
      </c>
      <c r="W9" s="46">
        <v>0.174337</v>
      </c>
      <c r="X9" s="46">
        <v>0.028827</v>
      </c>
      <c r="Y9" s="46">
        <v>1</v>
      </c>
      <c r="Z9" s="46"/>
      <c r="AA9" s="74">
        <v>9</v>
      </c>
      <c r="AB9" s="74"/>
      <c r="AC9">
        <v>57</v>
      </c>
      <c r="AD9" s="86" t="str">
        <f>REPLACE(INDEX(GroupVertices[Group],MATCH("~"&amp;Vertices[[#This Row],[Vertex]],GroupVertices[Vertex],0)),1,1,"")</f>
        <v>2</v>
      </c>
      <c r="AF9" s="2"/>
    </row>
    <row r="10" spans="1:32" ht="15">
      <c r="A10" t="s">
        <v>310</v>
      </c>
      <c r="B10" s="11"/>
      <c r="C10" s="11"/>
      <c r="D10" s="78">
        <v>100</v>
      </c>
      <c r="E10" s="73"/>
      <c r="F10" s="11"/>
      <c r="G10" s="11"/>
      <c r="H10" s="12" t="s">
        <v>310</v>
      </c>
      <c r="I10" s="60"/>
      <c r="J10" s="60"/>
      <c r="K10" s="12"/>
      <c r="L10" s="79">
        <v>1</v>
      </c>
      <c r="M10" s="80">
        <v>9364.775390625</v>
      </c>
      <c r="N10" s="80">
        <v>2302.984130859375</v>
      </c>
      <c r="O10" s="71" t="s">
        <v>66</v>
      </c>
      <c r="P10" s="81"/>
      <c r="Q10" s="81"/>
      <c r="R10" s="45">
        <v>4</v>
      </c>
      <c r="S10" s="82"/>
      <c r="T10" s="82"/>
      <c r="U10" s="46">
        <v>0</v>
      </c>
      <c r="V10" s="46">
        <v>0.367816</v>
      </c>
      <c r="W10" s="46">
        <v>0.09924</v>
      </c>
      <c r="X10" s="46">
        <v>0.029186</v>
      </c>
      <c r="Y10" s="46">
        <v>1</v>
      </c>
      <c r="Z10" s="46"/>
      <c r="AA10" s="74">
        <v>10</v>
      </c>
      <c r="AB10" s="74"/>
      <c r="AC10">
        <v>56</v>
      </c>
      <c r="AD10" s="86" t="str">
        <f>REPLACE(INDEX(GroupVertices[Group],MATCH("~"&amp;Vertices[[#This Row],[Vertex]],GroupVertices[Vertex],0)),1,1,"")</f>
        <v>4</v>
      </c>
      <c r="AF10" s="2"/>
    </row>
    <row r="11" spans="1:32" ht="15">
      <c r="A11" t="s">
        <v>322</v>
      </c>
      <c r="B11" s="11" t="s">
        <v>408</v>
      </c>
      <c r="C11" s="11"/>
      <c r="D11" s="78">
        <v>144.80519090909092</v>
      </c>
      <c r="E11" s="73"/>
      <c r="F11" s="11"/>
      <c r="G11" s="11"/>
      <c r="H11" s="12" t="s">
        <v>322</v>
      </c>
      <c r="I11" s="60"/>
      <c r="J11" s="60"/>
      <c r="K11" s="12"/>
      <c r="L11" s="79">
        <v>117.13837373939396</v>
      </c>
      <c r="M11" s="80">
        <v>4944.306640625</v>
      </c>
      <c r="N11" s="80">
        <v>519.4478759765625</v>
      </c>
      <c r="O11" s="71" t="s">
        <v>66</v>
      </c>
      <c r="P11" s="81"/>
      <c r="Q11" s="81"/>
      <c r="R11" s="45">
        <v>6</v>
      </c>
      <c r="S11" s="82"/>
      <c r="T11" s="82"/>
      <c r="U11" s="46">
        <v>3.833333</v>
      </c>
      <c r="V11" s="46">
        <v>0.385542</v>
      </c>
      <c r="W11" s="46">
        <v>0.161932</v>
      </c>
      <c r="X11" s="46">
        <v>0.030901</v>
      </c>
      <c r="Y11" s="46">
        <v>0.7333333333333333</v>
      </c>
      <c r="Z11" s="46"/>
      <c r="AA11" s="74">
        <v>11</v>
      </c>
      <c r="AB11" s="74"/>
      <c r="AC11">
        <v>55</v>
      </c>
      <c r="AD11" s="86" t="str">
        <f>REPLACE(INDEX(GroupVertices[Group],MATCH("~"&amp;Vertices[[#This Row],[Vertex]],GroupVertices[Vertex],0)),1,1,"")</f>
        <v>2</v>
      </c>
      <c r="AF11" s="2"/>
    </row>
    <row r="12" spans="1:32" ht="15">
      <c r="A12" t="s">
        <v>337</v>
      </c>
      <c r="B12" s="11"/>
      <c r="C12" s="11"/>
      <c r="D12" s="78">
        <v>100</v>
      </c>
      <c r="E12" s="73"/>
      <c r="F12" s="11"/>
      <c r="G12" s="11"/>
      <c r="H12" s="12" t="s">
        <v>337</v>
      </c>
      <c r="I12" s="60"/>
      <c r="J12" s="60"/>
      <c r="K12" s="12"/>
      <c r="L12" s="79">
        <v>1</v>
      </c>
      <c r="M12" s="80">
        <v>508.9164733886719</v>
      </c>
      <c r="N12" s="80">
        <v>8374.779296875</v>
      </c>
      <c r="O12" s="71" t="s">
        <v>66</v>
      </c>
      <c r="P12" s="81"/>
      <c r="Q12" s="81"/>
      <c r="R12" s="45">
        <v>4</v>
      </c>
      <c r="S12" s="82"/>
      <c r="T12" s="82"/>
      <c r="U12" s="46">
        <v>0</v>
      </c>
      <c r="V12" s="46">
        <v>0.355556</v>
      </c>
      <c r="W12" s="46">
        <v>0.091028</v>
      </c>
      <c r="X12" s="46">
        <v>0.029191</v>
      </c>
      <c r="Y12" s="46">
        <v>1</v>
      </c>
      <c r="Z12" s="46"/>
      <c r="AA12" s="74">
        <v>12</v>
      </c>
      <c r="AB12" s="74"/>
      <c r="AC12">
        <v>54</v>
      </c>
      <c r="AD12" s="86" t="str">
        <f>REPLACE(INDEX(GroupVertices[Group],MATCH("~"&amp;Vertices[[#This Row],[Vertex]],GroupVertices[Vertex],0)),1,1,"")</f>
        <v>1</v>
      </c>
      <c r="AF12" s="2"/>
    </row>
    <row r="13" spans="1:32" ht="15">
      <c r="A13" t="s">
        <v>327</v>
      </c>
      <c r="B13" s="11"/>
      <c r="C13" s="11"/>
      <c r="D13" s="78">
        <v>100</v>
      </c>
      <c r="E13" s="73"/>
      <c r="F13" s="11"/>
      <c r="G13" s="11"/>
      <c r="H13" s="12" t="s">
        <v>327</v>
      </c>
      <c r="I13" s="60"/>
      <c r="J13" s="60"/>
      <c r="K13" s="12"/>
      <c r="L13" s="79">
        <v>1</v>
      </c>
      <c r="M13" s="80">
        <v>4273.18798828125</v>
      </c>
      <c r="N13" s="80">
        <v>9576.248046875</v>
      </c>
      <c r="O13" s="71" t="s">
        <v>66</v>
      </c>
      <c r="P13" s="81"/>
      <c r="Q13" s="81"/>
      <c r="R13" s="45">
        <v>4</v>
      </c>
      <c r="S13" s="82"/>
      <c r="T13" s="82"/>
      <c r="U13" s="46">
        <v>0</v>
      </c>
      <c r="V13" s="46">
        <v>0.355556</v>
      </c>
      <c r="W13" s="46">
        <v>0.091028</v>
      </c>
      <c r="X13" s="46">
        <v>0.029191</v>
      </c>
      <c r="Y13" s="46">
        <v>1</v>
      </c>
      <c r="Z13" s="46"/>
      <c r="AA13" s="74">
        <v>13</v>
      </c>
      <c r="AB13" s="74"/>
      <c r="AC13">
        <v>53</v>
      </c>
      <c r="AD13" s="86" t="str">
        <f>REPLACE(INDEX(GroupVertices[Group],MATCH("~"&amp;Vertices[[#This Row],[Vertex]],GroupVertices[Vertex],0)),1,1,"")</f>
        <v>1</v>
      </c>
      <c r="AF13" s="2"/>
    </row>
    <row r="14" spans="1:32" ht="15">
      <c r="A14" t="s">
        <v>332</v>
      </c>
      <c r="B14" s="11"/>
      <c r="C14" s="11"/>
      <c r="D14" s="78">
        <v>100</v>
      </c>
      <c r="E14" s="73"/>
      <c r="F14" s="11"/>
      <c r="G14" s="11"/>
      <c r="H14" s="12" t="s">
        <v>332</v>
      </c>
      <c r="I14" s="60"/>
      <c r="J14" s="60"/>
      <c r="K14" s="12"/>
      <c r="L14" s="79">
        <v>1</v>
      </c>
      <c r="M14" s="80">
        <v>5698.5283203125</v>
      </c>
      <c r="N14" s="80">
        <v>7033.02490234375</v>
      </c>
      <c r="O14" s="71" t="s">
        <v>66</v>
      </c>
      <c r="P14" s="81"/>
      <c r="Q14" s="81"/>
      <c r="R14" s="45">
        <v>4</v>
      </c>
      <c r="S14" s="82"/>
      <c r="T14" s="82"/>
      <c r="U14" s="46">
        <v>0</v>
      </c>
      <c r="V14" s="46">
        <v>0.463768</v>
      </c>
      <c r="W14" s="46">
        <v>0.173426</v>
      </c>
      <c r="X14" s="46">
        <v>0.02844</v>
      </c>
      <c r="Y14" s="46">
        <v>1</v>
      </c>
      <c r="Z14" s="46"/>
      <c r="AA14" s="74">
        <v>14</v>
      </c>
      <c r="AB14" s="74"/>
      <c r="AC14">
        <v>52</v>
      </c>
      <c r="AD14" s="86" t="str">
        <f>REPLACE(INDEX(GroupVertices[Group],MATCH("~"&amp;Vertices[[#This Row],[Vertex]],GroupVertices[Vertex],0)),1,1,"")</f>
        <v>1</v>
      </c>
      <c r="AF14" s="2"/>
    </row>
    <row r="15" spans="1:32" ht="15">
      <c r="A15" t="s">
        <v>336</v>
      </c>
      <c r="B15" s="11"/>
      <c r="C15" s="11"/>
      <c r="D15" s="78">
        <v>100</v>
      </c>
      <c r="E15" s="73"/>
      <c r="F15" s="11"/>
      <c r="G15" s="11"/>
      <c r="H15" s="12" t="s">
        <v>336</v>
      </c>
      <c r="I15" s="60"/>
      <c r="J15" s="60"/>
      <c r="K15" s="12"/>
      <c r="L15" s="79">
        <v>1</v>
      </c>
      <c r="M15" s="80">
        <v>963.2794799804688</v>
      </c>
      <c r="N15" s="80">
        <v>6928.76904296875</v>
      </c>
      <c r="O15" s="71" t="s">
        <v>66</v>
      </c>
      <c r="P15" s="81"/>
      <c r="Q15" s="81"/>
      <c r="R15" s="45">
        <v>4</v>
      </c>
      <c r="S15" s="82"/>
      <c r="T15" s="82"/>
      <c r="U15" s="46">
        <v>0</v>
      </c>
      <c r="V15" s="46">
        <v>0.355556</v>
      </c>
      <c r="W15" s="46">
        <v>0.091028</v>
      </c>
      <c r="X15" s="46">
        <v>0.029191</v>
      </c>
      <c r="Y15" s="46">
        <v>1</v>
      </c>
      <c r="Z15" s="46"/>
      <c r="AA15" s="74">
        <v>15</v>
      </c>
      <c r="AB15" s="74"/>
      <c r="AC15">
        <v>51</v>
      </c>
      <c r="AD15" s="86" t="str">
        <f>REPLACE(INDEX(GroupVertices[Group],MATCH("~"&amp;Vertices[[#This Row],[Vertex]],GroupVertices[Vertex],0)),1,1,"")</f>
        <v>1</v>
      </c>
      <c r="AF15" s="2"/>
    </row>
    <row r="16" spans="1:32" ht="15">
      <c r="A16" t="s">
        <v>321</v>
      </c>
      <c r="B16" s="11"/>
      <c r="C16" s="11"/>
      <c r="D16" s="78">
        <v>100</v>
      </c>
      <c r="E16" s="73"/>
      <c r="F16" s="11"/>
      <c r="G16" s="11"/>
      <c r="H16" s="12" t="s">
        <v>321</v>
      </c>
      <c r="I16" s="60"/>
      <c r="J16" s="60"/>
      <c r="K16" s="12"/>
      <c r="L16" s="79">
        <v>1</v>
      </c>
      <c r="M16" s="80">
        <v>2452.005859375</v>
      </c>
      <c r="N16" s="80">
        <v>1068.1341552734375</v>
      </c>
      <c r="O16" s="71" t="s">
        <v>66</v>
      </c>
      <c r="P16" s="81"/>
      <c r="Q16" s="81"/>
      <c r="R16" s="45">
        <v>4</v>
      </c>
      <c r="S16" s="82"/>
      <c r="T16" s="82"/>
      <c r="U16" s="46">
        <v>0</v>
      </c>
      <c r="V16" s="46">
        <v>0.359551</v>
      </c>
      <c r="W16" s="46">
        <v>0.116579</v>
      </c>
      <c r="X16" s="46">
        <v>0.028908</v>
      </c>
      <c r="Y16" s="46">
        <v>1</v>
      </c>
      <c r="Z16" s="46"/>
      <c r="AA16" s="74">
        <v>16</v>
      </c>
      <c r="AB16" s="74"/>
      <c r="AC16">
        <v>50</v>
      </c>
      <c r="AD16" s="86" t="str">
        <f>REPLACE(INDEX(GroupVertices[Group],MATCH("~"&amp;Vertices[[#This Row],[Vertex]],GroupVertices[Vertex],0)),1,1,"")</f>
        <v>2</v>
      </c>
      <c r="AF16" s="2"/>
    </row>
    <row r="17" spans="1:32" ht="15">
      <c r="A17" t="s">
        <v>319</v>
      </c>
      <c r="B17" s="11"/>
      <c r="C17" s="11"/>
      <c r="D17" s="78">
        <v>100</v>
      </c>
      <c r="E17" s="73"/>
      <c r="F17" s="11"/>
      <c r="G17" s="11"/>
      <c r="H17" s="12" t="s">
        <v>319</v>
      </c>
      <c r="I17" s="60"/>
      <c r="J17" s="60"/>
      <c r="K17" s="12"/>
      <c r="L17" s="79">
        <v>1</v>
      </c>
      <c r="M17" s="80">
        <v>7301.2314453125</v>
      </c>
      <c r="N17" s="80">
        <v>7658.4189453125</v>
      </c>
      <c r="O17" s="71" t="s">
        <v>66</v>
      </c>
      <c r="P17" s="81"/>
      <c r="Q17" s="81"/>
      <c r="R17" s="45">
        <v>4</v>
      </c>
      <c r="S17" s="82"/>
      <c r="T17" s="82"/>
      <c r="U17" s="46">
        <v>0</v>
      </c>
      <c r="V17" s="46">
        <v>0.421053</v>
      </c>
      <c r="W17" s="46">
        <v>0.137696</v>
      </c>
      <c r="X17" s="46">
        <v>0.029458</v>
      </c>
      <c r="Y17" s="46">
        <v>1</v>
      </c>
      <c r="Z17" s="46"/>
      <c r="AA17" s="74">
        <v>17</v>
      </c>
      <c r="AB17" s="74"/>
      <c r="AC17">
        <v>49</v>
      </c>
      <c r="AD17" s="86" t="str">
        <f>REPLACE(INDEX(GroupVertices[Group],MATCH("~"&amp;Vertices[[#This Row],[Vertex]],GroupVertices[Vertex],0)),1,1,"")</f>
        <v>3</v>
      </c>
      <c r="AF17" s="2"/>
    </row>
    <row r="18" spans="1:32" ht="15">
      <c r="A18" t="s">
        <v>324</v>
      </c>
      <c r="B18" s="11"/>
      <c r="C18" s="11"/>
      <c r="D18" s="78">
        <v>100</v>
      </c>
      <c r="E18" s="73"/>
      <c r="F18" s="11"/>
      <c r="G18" s="11"/>
      <c r="H18" s="12" t="s">
        <v>324</v>
      </c>
      <c r="I18" s="60"/>
      <c r="J18" s="60"/>
      <c r="K18" s="12"/>
      <c r="L18" s="79">
        <v>1</v>
      </c>
      <c r="M18" s="80">
        <v>6012.466796875</v>
      </c>
      <c r="N18" s="80">
        <v>437.45623779296875</v>
      </c>
      <c r="O18" s="71" t="s">
        <v>66</v>
      </c>
      <c r="P18" s="81"/>
      <c r="Q18" s="81"/>
      <c r="R18" s="45">
        <v>4</v>
      </c>
      <c r="S18" s="82"/>
      <c r="T18" s="82"/>
      <c r="U18" s="46">
        <v>0</v>
      </c>
      <c r="V18" s="46">
        <v>0.376471</v>
      </c>
      <c r="W18" s="46">
        <v>0.130061</v>
      </c>
      <c r="X18" s="46">
        <v>0.028439</v>
      </c>
      <c r="Y18" s="46">
        <v>1</v>
      </c>
      <c r="Z18" s="46"/>
      <c r="AA18" s="74">
        <v>18</v>
      </c>
      <c r="AB18" s="74"/>
      <c r="AC18">
        <v>48</v>
      </c>
      <c r="AD18" s="86" t="str">
        <f>REPLACE(INDEX(GroupVertices[Group],MATCH("~"&amp;Vertices[[#This Row],[Vertex]],GroupVertices[Vertex],0)),1,1,"")</f>
        <v>2</v>
      </c>
      <c r="AF18" s="2"/>
    </row>
    <row r="19" spans="1:32" ht="15">
      <c r="A19" t="s">
        <v>326</v>
      </c>
      <c r="B19" s="11" t="s">
        <v>409</v>
      </c>
      <c r="C19" s="11"/>
      <c r="D19" s="78">
        <v>1000</v>
      </c>
      <c r="E19" s="73"/>
      <c r="F19" s="11"/>
      <c r="G19" s="11"/>
      <c r="H19" s="12" t="s">
        <v>326</v>
      </c>
      <c r="I19" s="60"/>
      <c r="J19" s="60"/>
      <c r="K19" s="12"/>
      <c r="L19" s="79">
        <v>2591.390909090909</v>
      </c>
      <c r="M19" s="80">
        <v>4354.8271484375</v>
      </c>
      <c r="N19" s="80">
        <v>7526.0361328125</v>
      </c>
      <c r="O19" s="71" t="s">
        <v>66</v>
      </c>
      <c r="P19" s="81"/>
      <c r="Q19" s="81"/>
      <c r="R19" s="45">
        <v>8</v>
      </c>
      <c r="S19" s="82"/>
      <c r="T19" s="82"/>
      <c r="U19" s="46">
        <v>85.5</v>
      </c>
      <c r="V19" s="46">
        <v>0.492308</v>
      </c>
      <c r="W19" s="46">
        <v>0.232651</v>
      </c>
      <c r="X19" s="46">
        <v>0.032805</v>
      </c>
      <c r="Y19" s="46">
        <v>0.4642857142857143</v>
      </c>
      <c r="Z19" s="46"/>
      <c r="AA19" s="74">
        <v>19</v>
      </c>
      <c r="AB19" s="74"/>
      <c r="AC19">
        <v>47</v>
      </c>
      <c r="AD19" s="86" t="str">
        <f>REPLACE(INDEX(GroupVertices[Group],MATCH("~"&amp;Vertices[[#This Row],[Vertex]],GroupVertices[Vertex],0)),1,1,"")</f>
        <v>1</v>
      </c>
      <c r="AF19" s="2"/>
    </row>
    <row r="20" spans="1:32" ht="15">
      <c r="A20" t="s">
        <v>307</v>
      </c>
      <c r="B20" s="11" t="s">
        <v>410</v>
      </c>
      <c r="C20" s="11"/>
      <c r="D20" s="78">
        <v>1000</v>
      </c>
      <c r="E20" s="73"/>
      <c r="F20" s="11"/>
      <c r="G20" s="11"/>
      <c r="H20" s="12" t="s">
        <v>307</v>
      </c>
      <c r="I20" s="60"/>
      <c r="J20" s="60"/>
      <c r="K20" s="12"/>
      <c r="L20" s="79">
        <v>2333.866666666667</v>
      </c>
      <c r="M20" s="80">
        <v>7450.31884765625</v>
      </c>
      <c r="N20" s="80">
        <v>2873.240966796875</v>
      </c>
      <c r="O20" s="71" t="s">
        <v>66</v>
      </c>
      <c r="P20" s="81"/>
      <c r="Q20" s="81"/>
      <c r="R20" s="45">
        <v>8</v>
      </c>
      <c r="S20" s="82"/>
      <c r="T20" s="82"/>
      <c r="U20" s="46">
        <v>77</v>
      </c>
      <c r="V20" s="46">
        <v>0.492308</v>
      </c>
      <c r="W20" s="46">
        <v>0.226557</v>
      </c>
      <c r="X20" s="46">
        <v>0.033298</v>
      </c>
      <c r="Y20" s="46">
        <v>0.42857142857142855</v>
      </c>
      <c r="Z20" s="46"/>
      <c r="AA20" s="74">
        <v>20</v>
      </c>
      <c r="AB20" s="74"/>
      <c r="AC20">
        <v>46</v>
      </c>
      <c r="AD20" s="86" t="str">
        <f>REPLACE(INDEX(GroupVertices[Group],MATCH("~"&amp;Vertices[[#This Row],[Vertex]],GroupVertices[Vertex],0)),1,1,"")</f>
        <v>3</v>
      </c>
      <c r="AF20" s="2"/>
    </row>
    <row r="21" spans="1:32" ht="15">
      <c r="A21" t="s">
        <v>311</v>
      </c>
      <c r="B21" s="11"/>
      <c r="C21" s="11"/>
      <c r="D21" s="78">
        <v>100</v>
      </c>
      <c r="E21" s="73"/>
      <c r="F21" s="11"/>
      <c r="G21" s="11"/>
      <c r="H21" s="12" t="s">
        <v>311</v>
      </c>
      <c r="I21" s="60"/>
      <c r="J21" s="60"/>
      <c r="K21" s="12"/>
      <c r="L21" s="79">
        <v>1</v>
      </c>
      <c r="M21" s="80">
        <v>5438.13427734375</v>
      </c>
      <c r="N21" s="80">
        <v>3467.727294921875</v>
      </c>
      <c r="O21" s="71" t="s">
        <v>66</v>
      </c>
      <c r="P21" s="81"/>
      <c r="Q21" s="81"/>
      <c r="R21" s="45">
        <v>4</v>
      </c>
      <c r="S21" s="82"/>
      <c r="T21" s="82"/>
      <c r="U21" s="46">
        <v>0</v>
      </c>
      <c r="V21" s="46">
        <v>0.457143</v>
      </c>
      <c r="W21" s="46">
        <v>0.174337</v>
      </c>
      <c r="X21" s="46">
        <v>0.028827</v>
      </c>
      <c r="Y21" s="46">
        <v>1</v>
      </c>
      <c r="Z21" s="46"/>
      <c r="AA21" s="74">
        <v>21</v>
      </c>
      <c r="AB21" s="74"/>
      <c r="AC21">
        <v>45</v>
      </c>
      <c r="AD21" s="86" t="str">
        <f>REPLACE(INDEX(GroupVertices[Group],MATCH("~"&amp;Vertices[[#This Row],[Vertex]],GroupVertices[Vertex],0)),1,1,"")</f>
        <v>2</v>
      </c>
      <c r="AF21" s="2"/>
    </row>
    <row r="22" spans="1:32" ht="15">
      <c r="A22" t="s">
        <v>328</v>
      </c>
      <c r="B22" s="11"/>
      <c r="C22" s="11"/>
      <c r="D22" s="78">
        <v>100</v>
      </c>
      <c r="E22" s="73"/>
      <c r="F22" s="11"/>
      <c r="G22" s="11"/>
      <c r="H22" s="12" t="s">
        <v>328</v>
      </c>
      <c r="I22" s="60"/>
      <c r="J22" s="60"/>
      <c r="K22" s="12"/>
      <c r="L22" s="79">
        <v>1</v>
      </c>
      <c r="M22" s="80">
        <v>5532.91064453125</v>
      </c>
      <c r="N22" s="80">
        <v>8370.486328125</v>
      </c>
      <c r="O22" s="71" t="s">
        <v>66</v>
      </c>
      <c r="P22" s="81"/>
      <c r="Q22" s="81"/>
      <c r="R22" s="45">
        <v>4</v>
      </c>
      <c r="S22" s="82"/>
      <c r="T22" s="82"/>
      <c r="U22" s="46">
        <v>0</v>
      </c>
      <c r="V22" s="46">
        <v>0.355556</v>
      </c>
      <c r="W22" s="46">
        <v>0.091028</v>
      </c>
      <c r="X22" s="46">
        <v>0.029191</v>
      </c>
      <c r="Y22" s="46">
        <v>1</v>
      </c>
      <c r="Z22" s="46"/>
      <c r="AA22" s="74">
        <v>22</v>
      </c>
      <c r="AB22" s="74"/>
      <c r="AC22">
        <v>44</v>
      </c>
      <c r="AD22" s="86" t="str">
        <f>REPLACE(INDEX(GroupVertices[Group],MATCH("~"&amp;Vertices[[#This Row],[Vertex]],GroupVertices[Vertex],0)),1,1,"")</f>
        <v>1</v>
      </c>
      <c r="AF22" s="2"/>
    </row>
    <row r="23" spans="1:32" ht="15">
      <c r="A23" t="s">
        <v>330</v>
      </c>
      <c r="B23" s="11"/>
      <c r="C23" s="11"/>
      <c r="D23" s="78">
        <v>100</v>
      </c>
      <c r="E23" s="73"/>
      <c r="F23" s="11"/>
      <c r="G23" s="11"/>
      <c r="H23" s="12" t="s">
        <v>330</v>
      </c>
      <c r="I23" s="60"/>
      <c r="J23" s="60"/>
      <c r="K23" s="12"/>
      <c r="L23" s="79">
        <v>1</v>
      </c>
      <c r="M23" s="80">
        <v>4080.446044921875</v>
      </c>
      <c r="N23" s="80">
        <v>5617.33984375</v>
      </c>
      <c r="O23" s="71" t="s">
        <v>66</v>
      </c>
      <c r="P23" s="81"/>
      <c r="Q23" s="81"/>
      <c r="R23" s="45">
        <v>4</v>
      </c>
      <c r="S23" s="82"/>
      <c r="T23" s="82"/>
      <c r="U23" s="46">
        <v>0</v>
      </c>
      <c r="V23" s="46">
        <v>0.463768</v>
      </c>
      <c r="W23" s="46">
        <v>0.173426</v>
      </c>
      <c r="X23" s="46">
        <v>0.02844</v>
      </c>
      <c r="Y23" s="46">
        <v>1</v>
      </c>
      <c r="Z23" s="46"/>
      <c r="AA23" s="74">
        <v>23</v>
      </c>
      <c r="AB23" s="74"/>
      <c r="AC23">
        <v>43</v>
      </c>
      <c r="AD23" s="86" t="str">
        <f>REPLACE(INDEX(GroupVertices[Group],MATCH("~"&amp;Vertices[[#This Row],[Vertex]],GroupVertices[Vertex],0)),1,1,"")</f>
        <v>1</v>
      </c>
      <c r="AF23" s="2"/>
    </row>
    <row r="24" spans="1:32" ht="15">
      <c r="A24" t="s">
        <v>323</v>
      </c>
      <c r="B24" s="11" t="s">
        <v>408</v>
      </c>
      <c r="C24" s="11"/>
      <c r="D24" s="78">
        <v>144.80519090909092</v>
      </c>
      <c r="E24" s="73"/>
      <c r="F24" s="11"/>
      <c r="G24" s="11"/>
      <c r="H24" s="12" t="s">
        <v>323</v>
      </c>
      <c r="I24" s="60"/>
      <c r="J24" s="60"/>
      <c r="K24" s="12"/>
      <c r="L24" s="79">
        <v>117.13837373939396</v>
      </c>
      <c r="M24" s="80">
        <v>3577.29443359375</v>
      </c>
      <c r="N24" s="80">
        <v>669.4268188476562</v>
      </c>
      <c r="O24" s="71" t="s">
        <v>66</v>
      </c>
      <c r="P24" s="81"/>
      <c r="Q24" s="81"/>
      <c r="R24" s="45">
        <v>6</v>
      </c>
      <c r="S24" s="82"/>
      <c r="T24" s="82"/>
      <c r="U24" s="46">
        <v>3.833333</v>
      </c>
      <c r="V24" s="46">
        <v>0.385542</v>
      </c>
      <c r="W24" s="46">
        <v>0.161932</v>
      </c>
      <c r="X24" s="46">
        <v>0.030901</v>
      </c>
      <c r="Y24" s="46">
        <v>0.7333333333333333</v>
      </c>
      <c r="Z24" s="46"/>
      <c r="AA24" s="74">
        <v>24</v>
      </c>
      <c r="AB24" s="74"/>
      <c r="AC24">
        <v>42</v>
      </c>
      <c r="AD24" s="86" t="str">
        <f>REPLACE(INDEX(GroupVertices[Group],MATCH("~"&amp;Vertices[[#This Row],[Vertex]],GroupVertices[Vertex],0)),1,1,"")</f>
        <v>2</v>
      </c>
      <c r="AF24" s="2"/>
    </row>
    <row r="25" spans="1:32" ht="15">
      <c r="A25" t="s">
        <v>333</v>
      </c>
      <c r="B25" s="11"/>
      <c r="C25" s="11"/>
      <c r="D25" s="78">
        <v>100</v>
      </c>
      <c r="E25" s="73"/>
      <c r="F25" s="11"/>
      <c r="G25" s="11"/>
      <c r="H25" s="12" t="s">
        <v>333</v>
      </c>
      <c r="I25" s="60"/>
      <c r="J25" s="60"/>
      <c r="K25" s="12"/>
      <c r="L25" s="79">
        <v>1</v>
      </c>
      <c r="M25" s="80">
        <v>9057.3955078125</v>
      </c>
      <c r="N25" s="80">
        <v>5364.6826171875</v>
      </c>
      <c r="O25" s="71" t="s">
        <v>66</v>
      </c>
      <c r="P25" s="81"/>
      <c r="Q25" s="81"/>
      <c r="R25" s="45">
        <v>4</v>
      </c>
      <c r="S25" s="82"/>
      <c r="T25" s="82"/>
      <c r="U25" s="46">
        <v>0</v>
      </c>
      <c r="V25" s="46">
        <v>0.444444</v>
      </c>
      <c r="W25" s="46">
        <v>0.158286</v>
      </c>
      <c r="X25" s="46">
        <v>0.028938</v>
      </c>
      <c r="Y25" s="46">
        <v>1</v>
      </c>
      <c r="Z25" s="46"/>
      <c r="AA25" s="74">
        <v>25</v>
      </c>
      <c r="AB25" s="74"/>
      <c r="AC25">
        <v>41</v>
      </c>
      <c r="AD25" s="86" t="str">
        <f>REPLACE(INDEX(GroupVertices[Group],MATCH("~"&amp;Vertices[[#This Row],[Vertex]],GroupVertices[Vertex],0)),1,1,"")</f>
        <v>3</v>
      </c>
      <c r="AF25" s="2"/>
    </row>
    <row r="26" spans="1:32" ht="15">
      <c r="A26" t="s">
        <v>335</v>
      </c>
      <c r="B26" s="11"/>
      <c r="C26" s="11"/>
      <c r="D26" s="78">
        <v>100</v>
      </c>
      <c r="E26" s="73"/>
      <c r="F26" s="11"/>
      <c r="G26" s="11"/>
      <c r="H26" s="12" t="s">
        <v>335</v>
      </c>
      <c r="I26" s="60"/>
      <c r="J26" s="60"/>
      <c r="K26" s="12"/>
      <c r="L26" s="79">
        <v>1</v>
      </c>
      <c r="M26" s="80">
        <v>8194.923828125</v>
      </c>
      <c r="N26" s="80">
        <v>4892.25</v>
      </c>
      <c r="O26" s="71" t="s">
        <v>66</v>
      </c>
      <c r="P26" s="81"/>
      <c r="Q26" s="81"/>
      <c r="R26" s="45">
        <v>4</v>
      </c>
      <c r="S26" s="82"/>
      <c r="T26" s="82"/>
      <c r="U26" s="46">
        <v>0</v>
      </c>
      <c r="V26" s="46">
        <v>0.444444</v>
      </c>
      <c r="W26" s="46">
        <v>0.158286</v>
      </c>
      <c r="X26" s="46">
        <v>0.028938</v>
      </c>
      <c r="Y26" s="46">
        <v>1</v>
      </c>
      <c r="Z26" s="46"/>
      <c r="AA26" s="74">
        <v>26</v>
      </c>
      <c r="AB26" s="74"/>
      <c r="AC26">
        <v>40</v>
      </c>
      <c r="AD26" s="86" t="str">
        <f>REPLACE(INDEX(GroupVertices[Group],MATCH("~"&amp;Vertices[[#This Row],[Vertex]],GroupVertices[Vertex],0)),1,1,"")</f>
        <v>3</v>
      </c>
      <c r="AF26" s="2"/>
    </row>
    <row r="27" spans="1:32" ht="15">
      <c r="A27" t="s">
        <v>312</v>
      </c>
      <c r="B27" s="11" t="s">
        <v>406</v>
      </c>
      <c r="C27" s="11"/>
      <c r="D27" s="78">
        <v>1000</v>
      </c>
      <c r="E27" s="73"/>
      <c r="F27" s="11"/>
      <c r="G27" s="11"/>
      <c r="H27" s="12" t="s">
        <v>312</v>
      </c>
      <c r="I27" s="60"/>
      <c r="J27" s="60"/>
      <c r="K27" s="12"/>
      <c r="L27" s="79">
        <v>9999</v>
      </c>
      <c r="M27" s="80">
        <v>5612.2861328125</v>
      </c>
      <c r="N27" s="80">
        <v>5119.2509765625</v>
      </c>
      <c r="O27" s="71" t="s">
        <v>66</v>
      </c>
      <c r="P27" s="81"/>
      <c r="Q27" s="81"/>
      <c r="R27" s="45">
        <v>16</v>
      </c>
      <c r="S27" s="82"/>
      <c r="T27" s="82"/>
      <c r="U27" s="46">
        <v>330</v>
      </c>
      <c r="V27" s="46">
        <v>0.666667</v>
      </c>
      <c r="W27" s="46">
        <v>0.456527</v>
      </c>
      <c r="X27" s="46">
        <v>0.041184</v>
      </c>
      <c r="Y27" s="46">
        <v>0.2</v>
      </c>
      <c r="Z27" s="46"/>
      <c r="AA27" s="74">
        <v>27</v>
      </c>
      <c r="AB27" s="74"/>
      <c r="AC27">
        <v>39</v>
      </c>
      <c r="AD27" s="86" t="str">
        <f>REPLACE(INDEX(GroupVertices[Group],MATCH("~"&amp;Vertices[[#This Row],[Vertex]],GroupVertices[Vertex],0)),1,1,"")</f>
        <v>3</v>
      </c>
      <c r="AF27" s="2"/>
    </row>
    <row r="28" spans="1:32" ht="15">
      <c r="A28" t="s">
        <v>306</v>
      </c>
      <c r="B28" s="11"/>
      <c r="C28" s="11"/>
      <c r="D28" s="78">
        <v>100</v>
      </c>
      <c r="E28" s="73"/>
      <c r="F28" s="11"/>
      <c r="G28" s="11"/>
      <c r="H28" s="12" t="s">
        <v>306</v>
      </c>
      <c r="I28" s="60"/>
      <c r="J28" s="60"/>
      <c r="K28" s="12"/>
      <c r="L28" s="79">
        <v>1</v>
      </c>
      <c r="M28" s="80">
        <v>8374.1083984375</v>
      </c>
      <c r="N28" s="80">
        <v>1039.1990966796875</v>
      </c>
      <c r="O28" s="71" t="s">
        <v>66</v>
      </c>
      <c r="P28" s="81"/>
      <c r="Q28" s="81"/>
      <c r="R28" s="45">
        <v>4</v>
      </c>
      <c r="S28" s="82"/>
      <c r="T28" s="82"/>
      <c r="U28" s="46">
        <v>0</v>
      </c>
      <c r="V28" s="46">
        <v>0.367816</v>
      </c>
      <c r="W28" s="46">
        <v>0.09924</v>
      </c>
      <c r="X28" s="46">
        <v>0.029186</v>
      </c>
      <c r="Y28" s="46">
        <v>1</v>
      </c>
      <c r="Z28" s="46"/>
      <c r="AA28" s="74">
        <v>28</v>
      </c>
      <c r="AB28" s="74"/>
      <c r="AC28">
        <v>38</v>
      </c>
      <c r="AD28" s="86" t="str">
        <f>REPLACE(INDEX(GroupVertices[Group],MATCH("~"&amp;Vertices[[#This Row],[Vertex]],GroupVertices[Vertex],0)),1,1,"")</f>
        <v>4</v>
      </c>
      <c r="AF28" s="2"/>
    </row>
    <row r="29" spans="1:32" ht="15">
      <c r="A29" t="s">
        <v>317</v>
      </c>
      <c r="B29" s="11"/>
      <c r="C29" s="11"/>
      <c r="D29" s="78">
        <v>100</v>
      </c>
      <c r="E29" s="73"/>
      <c r="F29" s="11"/>
      <c r="G29" s="11"/>
      <c r="H29" s="12" t="s">
        <v>317</v>
      </c>
      <c r="I29" s="60"/>
      <c r="J29" s="60"/>
      <c r="K29" s="12"/>
      <c r="L29" s="79">
        <v>1</v>
      </c>
      <c r="M29" s="80">
        <v>8681.3017578125</v>
      </c>
      <c r="N29" s="80">
        <v>7748.146484375</v>
      </c>
      <c r="O29" s="71" t="s">
        <v>66</v>
      </c>
      <c r="P29" s="81"/>
      <c r="Q29" s="81"/>
      <c r="R29" s="45">
        <v>4</v>
      </c>
      <c r="S29" s="82"/>
      <c r="T29" s="82"/>
      <c r="U29" s="46">
        <v>0</v>
      </c>
      <c r="V29" s="46">
        <v>0.421053</v>
      </c>
      <c r="W29" s="46">
        <v>0.137696</v>
      </c>
      <c r="X29" s="46">
        <v>0.029458</v>
      </c>
      <c r="Y29" s="46">
        <v>1</v>
      </c>
      <c r="Z29" s="46"/>
      <c r="AA29" s="74">
        <v>29</v>
      </c>
      <c r="AB29" s="74"/>
      <c r="AC29">
        <v>37</v>
      </c>
      <c r="AD29" s="86" t="str">
        <f>REPLACE(INDEX(GroupVertices[Group],MATCH("~"&amp;Vertices[[#This Row],[Vertex]],GroupVertices[Vertex],0)),1,1,"")</f>
        <v>3</v>
      </c>
      <c r="AF29" s="2"/>
    </row>
    <row r="30" spans="1:32" ht="15">
      <c r="A30" t="s">
        <v>325</v>
      </c>
      <c r="B30" s="11" t="s">
        <v>411</v>
      </c>
      <c r="C30" s="11"/>
      <c r="D30" s="78">
        <v>240.25974025974025</v>
      </c>
      <c r="E30" s="73"/>
      <c r="F30" s="11"/>
      <c r="G30" s="11"/>
      <c r="H30" s="12" t="s">
        <v>325</v>
      </c>
      <c r="I30" s="60"/>
      <c r="J30" s="60"/>
      <c r="K30" s="12"/>
      <c r="L30" s="79">
        <v>364.56363636363636</v>
      </c>
      <c r="M30" s="80">
        <v>2423.94580078125</v>
      </c>
      <c r="N30" s="80">
        <v>8064.12939453125</v>
      </c>
      <c r="O30" s="71" t="s">
        <v>66</v>
      </c>
      <c r="P30" s="81"/>
      <c r="Q30" s="81"/>
      <c r="R30" s="45">
        <v>8</v>
      </c>
      <c r="S30" s="82"/>
      <c r="T30" s="82"/>
      <c r="U30" s="46">
        <v>12</v>
      </c>
      <c r="V30" s="46">
        <v>0.372093</v>
      </c>
      <c r="W30" s="46">
        <v>0.160162</v>
      </c>
      <c r="X30" s="46">
        <v>0.033556</v>
      </c>
      <c r="Y30" s="46">
        <v>0.4642857142857143</v>
      </c>
      <c r="Z30" s="46"/>
      <c r="AA30" s="74">
        <v>30</v>
      </c>
      <c r="AB30" s="74"/>
      <c r="AC30">
        <v>36</v>
      </c>
      <c r="AD30" s="86" t="str">
        <f>REPLACE(INDEX(GroupVertices[Group],MATCH("~"&amp;Vertices[[#This Row],[Vertex]],GroupVertices[Vertex],0)),1,1,"")</f>
        <v>1</v>
      </c>
      <c r="AF30" s="2"/>
    </row>
    <row r="31" spans="1:32" ht="15">
      <c r="A31" t="s">
        <v>331</v>
      </c>
      <c r="B31" s="11" t="s">
        <v>409</v>
      </c>
      <c r="C31" s="11"/>
      <c r="D31" s="78">
        <v>1000</v>
      </c>
      <c r="E31" s="73"/>
      <c r="F31" s="11"/>
      <c r="G31" s="11"/>
      <c r="H31" s="12" t="s">
        <v>331</v>
      </c>
      <c r="I31" s="60"/>
      <c r="J31" s="60"/>
      <c r="K31" s="12"/>
      <c r="L31" s="79">
        <v>2591.390909090909</v>
      </c>
      <c r="M31" s="80">
        <v>2773.9951171875</v>
      </c>
      <c r="N31" s="80">
        <v>6411.306640625</v>
      </c>
      <c r="O31" s="71" t="s">
        <v>66</v>
      </c>
      <c r="P31" s="81"/>
      <c r="Q31" s="81"/>
      <c r="R31" s="45">
        <v>8</v>
      </c>
      <c r="S31" s="82"/>
      <c r="T31" s="82"/>
      <c r="U31" s="46">
        <v>85.5</v>
      </c>
      <c r="V31" s="46">
        <v>0.492308</v>
      </c>
      <c r="W31" s="46">
        <v>0.232651</v>
      </c>
      <c r="X31" s="46">
        <v>0.032805</v>
      </c>
      <c r="Y31" s="46">
        <v>0.4642857142857143</v>
      </c>
      <c r="Z31" s="46"/>
      <c r="AA31" s="74">
        <v>31</v>
      </c>
      <c r="AB31" s="74"/>
      <c r="AC31">
        <v>35</v>
      </c>
      <c r="AD31" s="86" t="str">
        <f>REPLACE(INDEX(GroupVertices[Group],MATCH("~"&amp;Vertices[[#This Row],[Vertex]],GroupVertices[Vertex],0)),1,1,"")</f>
        <v>1</v>
      </c>
      <c r="AF31" s="2"/>
    </row>
    <row r="32" spans="1:32" ht="15">
      <c r="A32" t="s">
        <v>329</v>
      </c>
      <c r="B32" s="11"/>
      <c r="C32" s="11"/>
      <c r="D32" s="78">
        <v>100</v>
      </c>
      <c r="E32" s="73"/>
      <c r="F32" s="11"/>
      <c r="G32" s="11"/>
      <c r="H32" s="12" t="s">
        <v>329</v>
      </c>
      <c r="I32" s="60"/>
      <c r="J32" s="60"/>
      <c r="K32" s="12"/>
      <c r="L32" s="79">
        <v>1</v>
      </c>
      <c r="M32" s="80">
        <v>3533.797607421875</v>
      </c>
      <c r="N32" s="80">
        <v>8745.0400390625</v>
      </c>
      <c r="O32" s="71" t="s">
        <v>66</v>
      </c>
      <c r="P32" s="81"/>
      <c r="Q32" s="81"/>
      <c r="R32" s="45">
        <v>4</v>
      </c>
      <c r="S32" s="82"/>
      <c r="T32" s="82"/>
      <c r="U32" s="46">
        <v>0</v>
      </c>
      <c r="V32" s="46">
        <v>0.355556</v>
      </c>
      <c r="W32" s="46">
        <v>0.091028</v>
      </c>
      <c r="X32" s="46">
        <v>0.029191</v>
      </c>
      <c r="Y32" s="46">
        <v>1</v>
      </c>
      <c r="Z32" s="46"/>
      <c r="AA32" s="74">
        <v>32</v>
      </c>
      <c r="AB32" s="74"/>
      <c r="AC32">
        <v>34</v>
      </c>
      <c r="AD32" s="86" t="str">
        <f>REPLACE(INDEX(GroupVertices[Group],MATCH("~"&amp;Vertices[[#This Row],[Vertex]],GroupVertices[Vertex],0)),1,1,"")</f>
        <v>1</v>
      </c>
      <c r="AF32" s="2"/>
    </row>
    <row r="33" spans="1:32" ht="15">
      <c r="A33" t="s">
        <v>334</v>
      </c>
      <c r="B33" s="11"/>
      <c r="C33" s="11"/>
      <c r="D33" s="78">
        <v>100</v>
      </c>
      <c r="E33" s="73"/>
      <c r="F33" s="11"/>
      <c r="G33" s="11"/>
      <c r="H33" s="12" t="s">
        <v>334</v>
      </c>
      <c r="I33" s="60"/>
      <c r="J33" s="60"/>
      <c r="K33" s="12"/>
      <c r="L33" s="79">
        <v>1</v>
      </c>
      <c r="M33" s="80">
        <v>8986.7451171875</v>
      </c>
      <c r="N33" s="80">
        <v>3821.58203125</v>
      </c>
      <c r="O33" s="71" t="s">
        <v>66</v>
      </c>
      <c r="P33" s="81"/>
      <c r="Q33" s="81"/>
      <c r="R33" s="45">
        <v>4</v>
      </c>
      <c r="S33" s="82"/>
      <c r="T33" s="82"/>
      <c r="U33" s="46">
        <v>0</v>
      </c>
      <c r="V33" s="46">
        <v>0.444444</v>
      </c>
      <c r="W33" s="46">
        <v>0.158286</v>
      </c>
      <c r="X33" s="46">
        <v>0.028938</v>
      </c>
      <c r="Y33" s="46">
        <v>1</v>
      </c>
      <c r="Z33" s="46"/>
      <c r="AA33" s="74">
        <v>33</v>
      </c>
      <c r="AB33" s="74"/>
      <c r="AC33">
        <v>63</v>
      </c>
      <c r="AD33" s="86" t="str">
        <f>REPLACE(INDEX(GroupVertices[Group],MATCH("~"&amp;Vertices[[#This Row],[Vertex]],GroupVertices[Vertex],0)),1,1,"")</f>
        <v>3</v>
      </c>
      <c r="AF33" s="2"/>
    </row>
    <row r="34" spans="1:32" ht="15">
      <c r="A34" t="s">
        <v>318</v>
      </c>
      <c r="B34" s="11"/>
      <c r="C34" s="11"/>
      <c r="D34" s="78">
        <v>100</v>
      </c>
      <c r="E34" s="73"/>
      <c r="F34" s="11"/>
      <c r="G34" s="11"/>
      <c r="H34" s="12" t="s">
        <v>318</v>
      </c>
      <c r="I34" s="60"/>
      <c r="J34" s="60"/>
      <c r="K34" s="12"/>
      <c r="L34" s="79">
        <v>1</v>
      </c>
      <c r="M34" s="80">
        <v>7766.1650390625</v>
      </c>
      <c r="N34" s="80">
        <v>6491.05224609375</v>
      </c>
      <c r="O34" s="71" t="s">
        <v>66</v>
      </c>
      <c r="P34" s="81"/>
      <c r="Q34" s="81"/>
      <c r="R34" s="45">
        <v>4</v>
      </c>
      <c r="S34" s="82"/>
      <c r="T34" s="82"/>
      <c r="U34" s="46">
        <v>0</v>
      </c>
      <c r="V34" s="46">
        <v>0.421053</v>
      </c>
      <c r="W34" s="46">
        <v>0.137696</v>
      </c>
      <c r="X34" s="46">
        <v>0.029458</v>
      </c>
      <c r="Y34" s="46">
        <v>1</v>
      </c>
      <c r="Z34" s="46"/>
      <c r="AA34" s="74">
        <v>34</v>
      </c>
      <c r="AB34" s="74"/>
      <c r="AC34">
        <v>62</v>
      </c>
      <c r="AD34" s="86" t="str">
        <f>REPLACE(INDEX(GroupVertices[Group],MATCH("~"&amp;Vertices[[#This Row],[Vertex]],GroupVertices[Vertex],0)),1,1,"")</f>
        <v>3</v>
      </c>
      <c r="AF34" s="2"/>
    </row>
    <row r="35" spans="1:32" ht="15">
      <c r="A35" t="s">
        <v>338</v>
      </c>
      <c r="B35" s="11"/>
      <c r="C35" s="11"/>
      <c r="D35" s="78">
        <v>100</v>
      </c>
      <c r="E35" s="73"/>
      <c r="F35" s="11"/>
      <c r="G35" s="11"/>
      <c r="H35" s="12" t="s">
        <v>338</v>
      </c>
      <c r="I35" s="60"/>
      <c r="J35" s="60"/>
      <c r="K35" s="12"/>
      <c r="L35" s="79">
        <v>1</v>
      </c>
      <c r="M35" s="80">
        <v>1320.5732421875</v>
      </c>
      <c r="N35" s="80">
        <v>9414.603515625</v>
      </c>
      <c r="O35" s="71" t="s">
        <v>66</v>
      </c>
      <c r="P35" s="81"/>
      <c r="Q35" s="81"/>
      <c r="R35" s="45">
        <v>4</v>
      </c>
      <c r="S35" s="82"/>
      <c r="T35" s="82"/>
      <c r="U35" s="46">
        <v>0</v>
      </c>
      <c r="V35" s="46">
        <v>0.355556</v>
      </c>
      <c r="W35" s="46">
        <v>0.091028</v>
      </c>
      <c r="X35" s="46">
        <v>0.029191</v>
      </c>
      <c r="Y35" s="46">
        <v>1</v>
      </c>
      <c r="Z35" s="46"/>
      <c r="AA35" s="74">
        <v>35</v>
      </c>
      <c r="AB35" s="74"/>
      <c r="AC35">
        <v>61</v>
      </c>
      <c r="AD35" s="86" t="str">
        <f>REPLACE(INDEX(GroupVertices[Group],MATCH("~"&amp;Vertices[[#This Row],[Vertex]],GroupVertices[Vertex],0)),1,1,"")</f>
        <v>1</v>
      </c>
      <c r="AF3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2" t="s">
        <v>39</v>
      </c>
      <c r="C1" s="63"/>
      <c r="D1" s="63"/>
      <c r="E1" s="64"/>
      <c r="F1" s="60" t="s">
        <v>43</v>
      </c>
      <c r="G1" s="65" t="s">
        <v>44</v>
      </c>
      <c r="H1" s="66"/>
      <c r="I1" s="67" t="s">
        <v>40</v>
      </c>
      <c r="J1" s="68"/>
      <c r="K1" s="69" t="s">
        <v>42</v>
      </c>
      <c r="L1" s="70"/>
      <c r="M1" s="70"/>
      <c r="N1" s="70"/>
      <c r="O1" s="70"/>
      <c r="P1" s="70"/>
      <c r="Q1" s="70"/>
      <c r="R1" s="70"/>
      <c r="S1" s="70"/>
      <c r="T1" s="70"/>
      <c r="U1" s="70"/>
      <c r="V1" s="70"/>
      <c r="W1" s="70"/>
      <c r="X1" s="7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364</v>
      </c>
      <c r="B3" s="87" t="s">
        <v>368</v>
      </c>
      <c r="C3" s="87" t="s">
        <v>56</v>
      </c>
      <c r="D3" s="84"/>
      <c r="E3" s="11"/>
      <c r="F3" s="12"/>
      <c r="G3" s="71"/>
      <c r="H3" s="71"/>
      <c r="I3" s="85">
        <v>3</v>
      </c>
      <c r="J3" s="57"/>
      <c r="K3" s="45">
        <v>11</v>
      </c>
      <c r="L3" s="45">
        <v>26</v>
      </c>
      <c r="M3" s="45">
        <v>0</v>
      </c>
      <c r="N3" s="45">
        <v>26</v>
      </c>
      <c r="O3" s="45">
        <v>0</v>
      </c>
      <c r="P3" s="46" t="s">
        <v>376</v>
      </c>
      <c r="Q3" s="46" t="s">
        <v>376</v>
      </c>
      <c r="R3" s="45">
        <v>1</v>
      </c>
      <c r="S3" s="45">
        <v>0</v>
      </c>
      <c r="T3" s="45">
        <v>11</v>
      </c>
      <c r="U3" s="45">
        <v>26</v>
      </c>
      <c r="V3" s="45">
        <v>2</v>
      </c>
      <c r="W3" s="46">
        <v>1.38843</v>
      </c>
      <c r="X3" s="46">
        <v>0.4727272727272727</v>
      </c>
    </row>
    <row r="4" spans="1:24" ht="15">
      <c r="A4" s="83" t="s">
        <v>365</v>
      </c>
      <c r="B4" s="87" t="s">
        <v>369</v>
      </c>
      <c r="C4" s="87" t="s">
        <v>56</v>
      </c>
      <c r="D4" s="84"/>
      <c r="E4" s="11"/>
      <c r="F4" s="12"/>
      <c r="G4" s="71"/>
      <c r="H4" s="71"/>
      <c r="I4" s="85">
        <v>4</v>
      </c>
      <c r="J4" s="74"/>
      <c r="K4" s="45">
        <v>10</v>
      </c>
      <c r="L4" s="45">
        <v>20</v>
      </c>
      <c r="M4" s="45">
        <v>6</v>
      </c>
      <c r="N4" s="45">
        <v>26</v>
      </c>
      <c r="O4" s="45">
        <v>0</v>
      </c>
      <c r="P4" s="46" t="s">
        <v>376</v>
      </c>
      <c r="Q4" s="46" t="s">
        <v>376</v>
      </c>
      <c r="R4" s="45">
        <v>1</v>
      </c>
      <c r="S4" s="45">
        <v>0</v>
      </c>
      <c r="T4" s="45">
        <v>10</v>
      </c>
      <c r="U4" s="45">
        <v>26</v>
      </c>
      <c r="V4" s="45">
        <v>2</v>
      </c>
      <c r="W4" s="46">
        <v>1.34</v>
      </c>
      <c r="X4" s="46">
        <v>0.5111111111111111</v>
      </c>
    </row>
    <row r="5" spans="1:24" ht="15">
      <c r="A5" s="83" t="s">
        <v>366</v>
      </c>
      <c r="B5" s="87" t="s">
        <v>370</v>
      </c>
      <c r="C5" s="87" t="s">
        <v>56</v>
      </c>
      <c r="D5" s="84"/>
      <c r="E5" s="11"/>
      <c r="F5" s="12"/>
      <c r="G5" s="71"/>
      <c r="H5" s="71"/>
      <c r="I5" s="85">
        <v>5</v>
      </c>
      <c r="J5" s="74"/>
      <c r="K5" s="45">
        <v>9</v>
      </c>
      <c r="L5" s="45">
        <v>20</v>
      </c>
      <c r="M5" s="45">
        <v>0</v>
      </c>
      <c r="N5" s="45">
        <v>20</v>
      </c>
      <c r="O5" s="45">
        <v>0</v>
      </c>
      <c r="P5" s="46" t="s">
        <v>376</v>
      </c>
      <c r="Q5" s="46" t="s">
        <v>376</v>
      </c>
      <c r="R5" s="45">
        <v>1</v>
      </c>
      <c r="S5" s="45">
        <v>0</v>
      </c>
      <c r="T5" s="45">
        <v>9</v>
      </c>
      <c r="U5" s="45">
        <v>20</v>
      </c>
      <c r="V5" s="45">
        <v>2</v>
      </c>
      <c r="W5" s="46">
        <v>1.283951</v>
      </c>
      <c r="X5" s="46">
        <v>0.5555555555555556</v>
      </c>
    </row>
    <row r="6" spans="1:24" ht="15">
      <c r="A6" s="83" t="s">
        <v>367</v>
      </c>
      <c r="B6" s="87" t="s">
        <v>371</v>
      </c>
      <c r="C6" s="87" t="s">
        <v>56</v>
      </c>
      <c r="D6" s="84"/>
      <c r="E6" s="11"/>
      <c r="F6" s="12"/>
      <c r="G6" s="71"/>
      <c r="H6" s="71"/>
      <c r="I6" s="85">
        <v>6</v>
      </c>
      <c r="J6" s="74"/>
      <c r="K6" s="45">
        <v>3</v>
      </c>
      <c r="L6" s="45">
        <v>3</v>
      </c>
      <c r="M6" s="45">
        <v>0</v>
      </c>
      <c r="N6" s="45">
        <v>3</v>
      </c>
      <c r="O6" s="45">
        <v>0</v>
      </c>
      <c r="P6" s="46" t="s">
        <v>376</v>
      </c>
      <c r="Q6" s="46" t="s">
        <v>376</v>
      </c>
      <c r="R6" s="45">
        <v>1</v>
      </c>
      <c r="S6" s="45">
        <v>0</v>
      </c>
      <c r="T6" s="45">
        <v>3</v>
      </c>
      <c r="U6" s="45">
        <v>3</v>
      </c>
      <c r="V6" s="45">
        <v>1</v>
      </c>
      <c r="W6" s="46">
        <v>0.666667</v>
      </c>
      <c r="X6" s="46">
        <v>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364</v>
      </c>
      <c r="B2" s="89" t="s">
        <v>337</v>
      </c>
      <c r="C2" s="86">
        <f>VLOOKUP("~"&amp;GroupVertices[[#This Row],[Vertex]],Vertices[],MATCH("ID",Vertices[[#Headers],[Vertex]:[Marked?]],0),FALSE)</f>
        <v>12</v>
      </c>
    </row>
    <row r="3" spans="1:3" ht="15">
      <c r="A3" s="88" t="s">
        <v>364</v>
      </c>
      <c r="B3" s="89" t="s">
        <v>338</v>
      </c>
      <c r="C3" s="86">
        <f>VLOOKUP("~"&amp;GroupVertices[[#This Row],[Vertex]],Vertices[],MATCH("ID",Vertices[[#Headers],[Vertex]:[Marked?]],0),FALSE)</f>
        <v>35</v>
      </c>
    </row>
    <row r="4" spans="1:3" ht="15">
      <c r="A4" s="88" t="s">
        <v>364</v>
      </c>
      <c r="B4" s="89" t="s">
        <v>336</v>
      </c>
      <c r="C4" s="86">
        <f>VLOOKUP("~"&amp;GroupVertices[[#This Row],[Vertex]],Vertices[],MATCH("ID",Vertices[[#Headers],[Vertex]:[Marked?]],0),FALSE)</f>
        <v>15</v>
      </c>
    </row>
    <row r="5" spans="1:3" ht="15">
      <c r="A5" s="88" t="s">
        <v>364</v>
      </c>
      <c r="B5" s="89" t="s">
        <v>325</v>
      </c>
      <c r="C5" s="86">
        <f>VLOOKUP("~"&amp;GroupVertices[[#This Row],[Vertex]],Vertices[],MATCH("ID",Vertices[[#Headers],[Vertex]:[Marked?]],0),FALSE)</f>
        <v>30</v>
      </c>
    </row>
    <row r="6" spans="1:3" ht="15">
      <c r="A6" s="88" t="s">
        <v>364</v>
      </c>
      <c r="B6" s="89" t="s">
        <v>331</v>
      </c>
      <c r="C6" s="86">
        <f>VLOOKUP("~"&amp;GroupVertices[[#This Row],[Vertex]],Vertices[],MATCH("ID",Vertices[[#Headers],[Vertex]:[Marked?]],0),FALSE)</f>
        <v>31</v>
      </c>
    </row>
    <row r="7" spans="1:3" ht="15">
      <c r="A7" s="88" t="s">
        <v>364</v>
      </c>
      <c r="B7" s="89" t="s">
        <v>332</v>
      </c>
      <c r="C7" s="86">
        <f>VLOOKUP("~"&amp;GroupVertices[[#This Row],[Vertex]],Vertices[],MATCH("ID",Vertices[[#Headers],[Vertex]:[Marked?]],0),FALSE)</f>
        <v>14</v>
      </c>
    </row>
    <row r="8" spans="1:3" ht="15">
      <c r="A8" s="88" t="s">
        <v>364</v>
      </c>
      <c r="B8" s="89" t="s">
        <v>326</v>
      </c>
      <c r="C8" s="86">
        <f>VLOOKUP("~"&amp;GroupVertices[[#This Row],[Vertex]],Vertices[],MATCH("ID",Vertices[[#Headers],[Vertex]:[Marked?]],0),FALSE)</f>
        <v>19</v>
      </c>
    </row>
    <row r="9" spans="1:3" ht="15">
      <c r="A9" s="88" t="s">
        <v>364</v>
      </c>
      <c r="B9" s="89" t="s">
        <v>330</v>
      </c>
      <c r="C9" s="86">
        <f>VLOOKUP("~"&amp;GroupVertices[[#This Row],[Vertex]],Vertices[],MATCH("ID",Vertices[[#Headers],[Vertex]:[Marked?]],0),FALSE)</f>
        <v>23</v>
      </c>
    </row>
    <row r="10" spans="1:3" ht="15">
      <c r="A10" s="88" t="s">
        <v>364</v>
      </c>
      <c r="B10" s="89" t="s">
        <v>328</v>
      </c>
      <c r="C10" s="86">
        <f>VLOOKUP("~"&amp;GroupVertices[[#This Row],[Vertex]],Vertices[],MATCH("ID",Vertices[[#Headers],[Vertex]:[Marked?]],0),FALSE)</f>
        <v>22</v>
      </c>
    </row>
    <row r="11" spans="1:3" ht="15">
      <c r="A11" s="88" t="s">
        <v>364</v>
      </c>
      <c r="B11" s="89" t="s">
        <v>329</v>
      </c>
      <c r="C11" s="86">
        <f>VLOOKUP("~"&amp;GroupVertices[[#This Row],[Vertex]],Vertices[],MATCH("ID",Vertices[[#Headers],[Vertex]:[Marked?]],0),FALSE)</f>
        <v>32</v>
      </c>
    </row>
    <row r="12" spans="1:3" ht="15">
      <c r="A12" s="88" t="s">
        <v>364</v>
      </c>
      <c r="B12" s="89" t="s">
        <v>327</v>
      </c>
      <c r="C12" s="86">
        <f>VLOOKUP("~"&amp;GroupVertices[[#This Row],[Vertex]],Vertices[],MATCH("ID",Vertices[[#Headers],[Vertex]:[Marked?]],0),FALSE)</f>
        <v>13</v>
      </c>
    </row>
    <row r="13" spans="1:3" ht="15">
      <c r="A13" s="88" t="s">
        <v>365</v>
      </c>
      <c r="B13" s="89" t="s">
        <v>322</v>
      </c>
      <c r="C13" s="86">
        <f>VLOOKUP("~"&amp;GroupVertices[[#This Row],[Vertex]],Vertices[],MATCH("ID",Vertices[[#Headers],[Vertex]:[Marked?]],0),FALSE)</f>
        <v>11</v>
      </c>
    </row>
    <row r="14" spans="1:3" ht="15">
      <c r="A14" s="88" t="s">
        <v>365</v>
      </c>
      <c r="B14" s="89" t="s">
        <v>324</v>
      </c>
      <c r="C14" s="86">
        <f>VLOOKUP("~"&amp;GroupVertices[[#This Row],[Vertex]],Vertices[],MATCH("ID",Vertices[[#Headers],[Vertex]:[Marked?]],0),FALSE)</f>
        <v>18</v>
      </c>
    </row>
    <row r="15" spans="1:3" ht="15">
      <c r="A15" s="88" t="s">
        <v>365</v>
      </c>
      <c r="B15" s="89" t="s">
        <v>308</v>
      </c>
      <c r="C15" s="86">
        <f>VLOOKUP("~"&amp;GroupVertices[[#This Row],[Vertex]],Vertices[],MATCH("ID",Vertices[[#Headers],[Vertex]:[Marked?]],0),FALSE)</f>
        <v>8</v>
      </c>
    </row>
    <row r="16" spans="1:3" ht="15">
      <c r="A16" s="88" t="s">
        <v>365</v>
      </c>
      <c r="B16" s="89" t="s">
        <v>323</v>
      </c>
      <c r="C16" s="86">
        <f>VLOOKUP("~"&amp;GroupVertices[[#This Row],[Vertex]],Vertices[],MATCH("ID",Vertices[[#Headers],[Vertex]:[Marked?]],0),FALSE)</f>
        <v>24</v>
      </c>
    </row>
    <row r="17" spans="1:3" ht="15">
      <c r="A17" s="88" t="s">
        <v>365</v>
      </c>
      <c r="B17" s="89" t="s">
        <v>313</v>
      </c>
      <c r="C17" s="86">
        <f>VLOOKUP("~"&amp;GroupVertices[[#This Row],[Vertex]],Vertices[],MATCH("ID",Vertices[[#Headers],[Vertex]:[Marked?]],0),FALSE)</f>
        <v>4</v>
      </c>
    </row>
    <row r="18" spans="1:3" ht="15">
      <c r="A18" s="88" t="s">
        <v>365</v>
      </c>
      <c r="B18" s="89" t="s">
        <v>321</v>
      </c>
      <c r="C18" s="86">
        <f>VLOOKUP("~"&amp;GroupVertices[[#This Row],[Vertex]],Vertices[],MATCH("ID",Vertices[[#Headers],[Vertex]:[Marked?]],0),FALSE)</f>
        <v>16</v>
      </c>
    </row>
    <row r="19" spans="1:3" ht="15">
      <c r="A19" s="88" t="s">
        <v>365</v>
      </c>
      <c r="B19" s="89" t="s">
        <v>320</v>
      </c>
      <c r="C19" s="86">
        <f>VLOOKUP("~"&amp;GroupVertices[[#This Row],[Vertex]],Vertices[],MATCH("ID",Vertices[[#Headers],[Vertex]:[Marked?]],0),FALSE)</f>
        <v>6</v>
      </c>
    </row>
    <row r="20" spans="1:3" ht="15">
      <c r="A20" s="88" t="s">
        <v>365</v>
      </c>
      <c r="B20" s="89" t="s">
        <v>314</v>
      </c>
      <c r="C20" s="86">
        <f>VLOOKUP("~"&amp;GroupVertices[[#This Row],[Vertex]],Vertices[],MATCH("ID",Vertices[[#Headers],[Vertex]:[Marked?]],0),FALSE)</f>
        <v>5</v>
      </c>
    </row>
    <row r="21" spans="1:3" ht="15">
      <c r="A21" s="88" t="s">
        <v>365</v>
      </c>
      <c r="B21" s="89" t="s">
        <v>315</v>
      </c>
      <c r="C21" s="86">
        <f>VLOOKUP("~"&amp;GroupVertices[[#This Row],[Vertex]],Vertices[],MATCH("ID",Vertices[[#Headers],[Vertex]:[Marked?]],0),FALSE)</f>
        <v>9</v>
      </c>
    </row>
    <row r="22" spans="1:3" ht="15">
      <c r="A22" s="88" t="s">
        <v>365</v>
      </c>
      <c r="B22" s="89" t="s">
        <v>311</v>
      </c>
      <c r="C22" s="86">
        <f>VLOOKUP("~"&amp;GroupVertices[[#This Row],[Vertex]],Vertices[],MATCH("ID",Vertices[[#Headers],[Vertex]:[Marked?]],0),FALSE)</f>
        <v>21</v>
      </c>
    </row>
    <row r="23" spans="1:3" ht="15">
      <c r="A23" s="88" t="s">
        <v>366</v>
      </c>
      <c r="B23" s="89" t="s">
        <v>335</v>
      </c>
      <c r="C23" s="86">
        <f>VLOOKUP("~"&amp;GroupVertices[[#This Row],[Vertex]],Vertices[],MATCH("ID",Vertices[[#Headers],[Vertex]:[Marked?]],0),FALSE)</f>
        <v>26</v>
      </c>
    </row>
    <row r="24" spans="1:3" ht="15">
      <c r="A24" s="88" t="s">
        <v>366</v>
      </c>
      <c r="B24" s="89" t="s">
        <v>307</v>
      </c>
      <c r="C24" s="86">
        <f>VLOOKUP("~"&amp;GroupVertices[[#This Row],[Vertex]],Vertices[],MATCH("ID",Vertices[[#Headers],[Vertex]:[Marked?]],0),FALSE)</f>
        <v>20</v>
      </c>
    </row>
    <row r="25" spans="1:3" ht="15">
      <c r="A25" s="88" t="s">
        <v>366</v>
      </c>
      <c r="B25" s="89" t="s">
        <v>334</v>
      </c>
      <c r="C25" s="86">
        <f>VLOOKUP("~"&amp;GroupVertices[[#This Row],[Vertex]],Vertices[],MATCH("ID",Vertices[[#Headers],[Vertex]:[Marked?]],0),FALSE)</f>
        <v>33</v>
      </c>
    </row>
    <row r="26" spans="1:3" ht="15">
      <c r="A26" s="88" t="s">
        <v>366</v>
      </c>
      <c r="B26" s="89" t="s">
        <v>333</v>
      </c>
      <c r="C26" s="86">
        <f>VLOOKUP("~"&amp;GroupVertices[[#This Row],[Vertex]],Vertices[],MATCH("ID",Vertices[[#Headers],[Vertex]:[Marked?]],0),FALSE)</f>
        <v>25</v>
      </c>
    </row>
    <row r="27" spans="1:3" ht="15">
      <c r="A27" s="88" t="s">
        <v>366</v>
      </c>
      <c r="B27" s="89" t="s">
        <v>312</v>
      </c>
      <c r="C27" s="86">
        <f>VLOOKUP("~"&amp;GroupVertices[[#This Row],[Vertex]],Vertices[],MATCH("ID",Vertices[[#Headers],[Vertex]:[Marked?]],0),FALSE)</f>
        <v>27</v>
      </c>
    </row>
    <row r="28" spans="1:3" ht="15">
      <c r="A28" s="88" t="s">
        <v>366</v>
      </c>
      <c r="B28" s="89" t="s">
        <v>318</v>
      </c>
      <c r="C28" s="86">
        <f>VLOOKUP("~"&amp;GroupVertices[[#This Row],[Vertex]],Vertices[],MATCH("ID",Vertices[[#Headers],[Vertex]:[Marked?]],0),FALSE)</f>
        <v>34</v>
      </c>
    </row>
    <row r="29" spans="1:3" ht="15">
      <c r="A29" s="88" t="s">
        <v>366</v>
      </c>
      <c r="B29" s="89" t="s">
        <v>319</v>
      </c>
      <c r="C29" s="86">
        <f>VLOOKUP("~"&amp;GroupVertices[[#This Row],[Vertex]],Vertices[],MATCH("ID",Vertices[[#Headers],[Vertex]:[Marked?]],0),FALSE)</f>
        <v>17</v>
      </c>
    </row>
    <row r="30" spans="1:3" ht="15">
      <c r="A30" s="88" t="s">
        <v>366</v>
      </c>
      <c r="B30" s="89" t="s">
        <v>317</v>
      </c>
      <c r="C30" s="86">
        <f>VLOOKUP("~"&amp;GroupVertices[[#This Row],[Vertex]],Vertices[],MATCH("ID",Vertices[[#Headers],[Vertex]:[Marked?]],0),FALSE)</f>
        <v>29</v>
      </c>
    </row>
    <row r="31" spans="1:3" ht="15">
      <c r="A31" s="88" t="s">
        <v>366</v>
      </c>
      <c r="B31" s="89" t="s">
        <v>316</v>
      </c>
      <c r="C31" s="86">
        <f>VLOOKUP("~"&amp;GroupVertices[[#This Row],[Vertex]],Vertices[],MATCH("ID",Vertices[[#Headers],[Vertex]:[Marked?]],0),FALSE)</f>
        <v>3</v>
      </c>
    </row>
    <row r="32" spans="1:3" ht="15">
      <c r="A32" s="88" t="s">
        <v>367</v>
      </c>
      <c r="B32" s="89" t="s">
        <v>309</v>
      </c>
      <c r="C32" s="86">
        <f>VLOOKUP("~"&amp;GroupVertices[[#This Row],[Vertex]],Vertices[],MATCH("ID",Vertices[[#Headers],[Vertex]:[Marked?]],0),FALSE)</f>
        <v>7</v>
      </c>
    </row>
    <row r="33" spans="1:3" ht="15">
      <c r="A33" s="88" t="s">
        <v>367</v>
      </c>
      <c r="B33" s="89" t="s">
        <v>310</v>
      </c>
      <c r="C33" s="86">
        <f>VLOOKUP("~"&amp;GroupVertices[[#This Row],[Vertex]],Vertices[],MATCH("ID",Vertices[[#Headers],[Vertex]:[Marked?]],0),FALSE)</f>
        <v>10</v>
      </c>
    </row>
    <row r="34" spans="1:3" ht="15">
      <c r="A34" s="88" t="s">
        <v>367</v>
      </c>
      <c r="B34" s="89" t="s">
        <v>306</v>
      </c>
      <c r="C34" s="86">
        <f>VLOOKUP("~"&amp;GroupVertices[[#This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380</v>
      </c>
      <c r="B2" s="31" t="s">
        <v>30</v>
      </c>
      <c r="D2" s="29">
        <f>MIN(Vertices[Degree])</f>
        <v>4</v>
      </c>
      <c r="E2">
        <f>COUNTIF(Vertices[Degree],"&gt;= "&amp;D2)-COUNTIF(Vertices[Degree],"&gt;="&amp;D3)</f>
        <v>24</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26</v>
      </c>
      <c r="L2" s="34">
        <f>MIN(Vertices[Closeness Centrality])</f>
        <v>0.355556</v>
      </c>
      <c r="M2" s="35">
        <f>COUNTIF(Vertices[Closeness Centrality],"&gt;= "&amp;L2)-COUNTIF(Vertices[Closeness Centrality],"&gt;="&amp;L3)</f>
        <v>8</v>
      </c>
      <c r="N2" s="34">
        <f>MIN(Vertices[Eigenvector Centrality])</f>
        <v>0.091028</v>
      </c>
      <c r="O2" s="35">
        <f>COUNTIF(Vertices[Eigenvector Centrality],"&gt;= "&amp;N2)-COUNTIF(Vertices[Eigenvector Centrality],"&gt;="&amp;N3)</f>
        <v>9</v>
      </c>
      <c r="P2" s="34">
        <f>MIN(Vertices[PageRank])</f>
        <v>0.028439</v>
      </c>
      <c r="Q2" s="35">
        <f>COUNTIF(Vertices[PageRank],"&gt;= "&amp;P2)-COUNTIF(Vertices[PageRank],"&gt;="&amp;P3)</f>
        <v>3</v>
      </c>
      <c r="R2" s="34">
        <f>MIN(Vertices[Clustering Coefficient])</f>
        <v>0.2</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4.352941176470588</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9.705882352941176</v>
      </c>
      <c r="K3" s="37">
        <f>COUNTIF(Vertices[Betweenness Centrality],"&gt;= "&amp;J3)-COUNTIF(Vertices[Betweenness Centrality],"&gt;="&amp;J4)</f>
        <v>1</v>
      </c>
      <c r="L3" s="36">
        <f aca="true" t="shared" si="5" ref="L3:L35">L2+($L$36-$L$2)/BinDivisor</f>
        <v>0.36470632352941174</v>
      </c>
      <c r="M3" s="37">
        <f>COUNTIF(Vertices[Closeness Centrality],"&gt;= "&amp;L3)-COUNTIF(Vertices[Closeness Centrality],"&gt;="&amp;L4)</f>
        <v>4</v>
      </c>
      <c r="N3" s="36">
        <f aca="true" t="shared" si="6" ref="N3:N35">N2+($N$36-$N$2)/BinDivisor</f>
        <v>0.10177797058823529</v>
      </c>
      <c r="O3" s="37">
        <f>COUNTIF(Vertices[Eigenvector Centrality],"&gt;= "&amp;N3)-COUNTIF(Vertices[Eigenvector Centrality],"&gt;="&amp;N4)</f>
        <v>0</v>
      </c>
      <c r="P3" s="36">
        <f aca="true" t="shared" si="7" ref="P3:P35">P2+($P$36-$P$2)/BinDivisor</f>
        <v>0.02881385294117647</v>
      </c>
      <c r="Q3" s="37">
        <f>COUNTIF(Vertices[PageRank],"&gt;= "&amp;P3)-COUNTIF(Vertices[PageRank],"&gt;="&amp;P4)</f>
        <v>11</v>
      </c>
      <c r="R3" s="36">
        <f aca="true" t="shared" si="8" ref="R3:R35">R2+($R$36-$R$2)/BinDivisor</f>
        <v>0.2235294117647059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33</v>
      </c>
      <c r="D4" s="29">
        <f t="shared" si="1"/>
        <v>4.705882352941176</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19.41176470588235</v>
      </c>
      <c r="K4" s="35">
        <f>COUNTIF(Vertices[Betweenness Centrality],"&gt;= "&amp;J4)-COUNTIF(Vertices[Betweenness Centrality],"&gt;="&amp;J5)</f>
        <v>0</v>
      </c>
      <c r="L4" s="34">
        <f t="shared" si="5"/>
        <v>0.3738566470588235</v>
      </c>
      <c r="M4" s="35">
        <f>COUNTIF(Vertices[Closeness Centrality],"&gt;= "&amp;L4)-COUNTIF(Vertices[Closeness Centrality],"&gt;="&amp;L5)</f>
        <v>1</v>
      </c>
      <c r="N4" s="34">
        <f t="shared" si="6"/>
        <v>0.11252794117647058</v>
      </c>
      <c r="O4" s="35">
        <f>COUNTIF(Vertices[Eigenvector Centrality],"&gt;= "&amp;N4)-COUNTIF(Vertices[Eigenvector Centrality],"&gt;="&amp;N5)</f>
        <v>2</v>
      </c>
      <c r="P4" s="34">
        <f t="shared" si="7"/>
        <v>0.029188705882352943</v>
      </c>
      <c r="Q4" s="35">
        <f>COUNTIF(Vertices[PageRank],"&gt;= "&amp;P4)-COUNTIF(Vertices[PageRank],"&gt;="&amp;P5)</f>
        <v>10</v>
      </c>
      <c r="R4" s="34">
        <f t="shared" si="8"/>
        <v>0.24705882352941178</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5.058823529411764</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29.11764705882353</v>
      </c>
      <c r="K5" s="37">
        <f>COUNTIF(Vertices[Betweenness Centrality],"&gt;= "&amp;J5)-COUNTIF(Vertices[Betweenness Centrality],"&gt;="&amp;J6)</f>
        <v>1</v>
      </c>
      <c r="L5" s="36">
        <f t="shared" si="5"/>
        <v>0.38300697058823524</v>
      </c>
      <c r="M5" s="37">
        <f>COUNTIF(Vertices[Closeness Centrality],"&gt;= "&amp;L5)-COUNTIF(Vertices[Closeness Centrality],"&gt;="&amp;L6)</f>
        <v>2</v>
      </c>
      <c r="N5" s="36">
        <f t="shared" si="6"/>
        <v>0.12327791176470587</v>
      </c>
      <c r="O5" s="37">
        <f>COUNTIF(Vertices[Eigenvector Centrality],"&gt;= "&amp;N5)-COUNTIF(Vertices[Eigenvector Centrality],"&gt;="&amp;N6)</f>
        <v>1</v>
      </c>
      <c r="P5" s="36">
        <f t="shared" si="7"/>
        <v>0.029563558823529415</v>
      </c>
      <c r="Q5" s="37">
        <f>COUNTIF(Vertices[PageRank],"&gt;= "&amp;P5)-COUNTIF(Vertices[PageRank],"&gt;="&amp;P6)</f>
        <v>0</v>
      </c>
      <c r="R5" s="36">
        <f t="shared" si="8"/>
        <v>0.2705882352941177</v>
      </c>
      <c r="S5" s="41">
        <f>COUNTIF(Vertices[Clustering Coefficient],"&gt;= "&amp;R5)-COUNTIF(Vertices[Clustering Coefficient],"&gt;="&amp;R6)</f>
        <v>0</v>
      </c>
      <c r="T5" s="36" t="e">
        <f ca="1" t="shared" si="9"/>
        <v>#REF!</v>
      </c>
      <c r="U5" s="37" t="e">
        <f ca="1" t="shared" si="0"/>
        <v>#REF!</v>
      </c>
    </row>
    <row r="6" spans="1:21" ht="15">
      <c r="A6" s="31" t="s">
        <v>148</v>
      </c>
      <c r="B6" s="31">
        <v>84</v>
      </c>
      <c r="D6" s="29">
        <f t="shared" si="1"/>
        <v>5.4117647058823515</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38.8235294117647</v>
      </c>
      <c r="K6" s="35">
        <f>COUNTIF(Vertices[Betweenness Centrality],"&gt;= "&amp;J6)-COUNTIF(Vertices[Betweenness Centrality],"&gt;="&amp;J7)</f>
        <v>0</v>
      </c>
      <c r="L6" s="34">
        <f t="shared" si="5"/>
        <v>0.392157294117647</v>
      </c>
      <c r="M6" s="35">
        <f>COUNTIF(Vertices[Closeness Centrality],"&gt;= "&amp;L6)-COUNTIF(Vertices[Closeness Centrality],"&gt;="&amp;L7)</f>
        <v>0</v>
      </c>
      <c r="N6" s="34">
        <f t="shared" si="6"/>
        <v>0.13402788235294116</v>
      </c>
      <c r="O6" s="35">
        <f>COUNTIF(Vertices[Eigenvector Centrality],"&gt;= "&amp;N6)-COUNTIF(Vertices[Eigenvector Centrality],"&gt;="&amp;N7)</f>
        <v>4</v>
      </c>
      <c r="P6" s="34">
        <f t="shared" si="7"/>
        <v>0.029938411764705887</v>
      </c>
      <c r="Q6" s="35">
        <f>COUNTIF(Vertices[PageRank],"&gt;= "&amp;P6)-COUNTIF(Vertices[PageRank],"&gt;="&amp;P7)</f>
        <v>0</v>
      </c>
      <c r="R6" s="34">
        <f t="shared" si="8"/>
        <v>0.2941176470588236</v>
      </c>
      <c r="S6" s="40">
        <f>COUNTIF(Vertices[Clustering Coefficient],"&gt;= "&amp;R6)-COUNTIF(Vertices[Clustering Coefficient],"&gt;="&amp;R7)</f>
        <v>0</v>
      </c>
      <c r="T6" s="34" t="e">
        <f ca="1" t="shared" si="9"/>
        <v>#REF!</v>
      </c>
      <c r="U6" s="35" t="e">
        <f ca="1" t="shared" si="0"/>
        <v>#REF!</v>
      </c>
    </row>
    <row r="7" spans="1:21" ht="15">
      <c r="A7" s="31" t="s">
        <v>149</v>
      </c>
      <c r="B7" s="31">
        <v>6</v>
      </c>
      <c r="D7" s="29">
        <f t="shared" si="1"/>
        <v>5.764705882352939</v>
      </c>
      <c r="E7">
        <f>COUNTIF(Vertices[Degree],"&gt;= "&amp;D7)-COUNTIF(Vertices[Degree],"&gt;="&amp;D8)</f>
        <v>2</v>
      </c>
      <c r="F7" s="36">
        <f t="shared" si="2"/>
        <v>0</v>
      </c>
      <c r="G7" s="37">
        <f>COUNTIF(Vertices[In-Degree],"&gt;= "&amp;F7)-COUNTIF(Vertices[In-Degree],"&gt;="&amp;F8)</f>
        <v>0</v>
      </c>
      <c r="H7" s="36">
        <f t="shared" si="3"/>
        <v>0</v>
      </c>
      <c r="I7" s="37">
        <f>COUNTIF(Vertices[Out-Degree],"&gt;= "&amp;H7)-COUNTIF(Vertices[Out-Degree],"&gt;="&amp;H8)</f>
        <v>0</v>
      </c>
      <c r="J7" s="36">
        <f t="shared" si="4"/>
        <v>48.52941176470588</v>
      </c>
      <c r="K7" s="37">
        <f>COUNTIF(Vertices[Betweenness Centrality],"&gt;= "&amp;J7)-COUNTIF(Vertices[Betweenness Centrality],"&gt;="&amp;J8)</f>
        <v>0</v>
      </c>
      <c r="L7" s="36">
        <f t="shared" si="5"/>
        <v>0.40130761764705875</v>
      </c>
      <c r="M7" s="37">
        <f>COUNTIF(Vertices[Closeness Centrality],"&gt;= "&amp;L7)-COUNTIF(Vertices[Closeness Centrality],"&gt;="&amp;L8)</f>
        <v>1</v>
      </c>
      <c r="N7" s="36">
        <f t="shared" si="6"/>
        <v>0.14477785294117645</v>
      </c>
      <c r="O7" s="37">
        <f>COUNTIF(Vertices[Eigenvector Centrality],"&gt;= "&amp;N7)-COUNTIF(Vertices[Eigenvector Centrality],"&gt;="&amp;N8)</f>
        <v>0</v>
      </c>
      <c r="P7" s="36">
        <f t="shared" si="7"/>
        <v>0.03031326470588236</v>
      </c>
      <c r="Q7" s="37">
        <f>COUNTIF(Vertices[PageRank],"&gt;= "&amp;P7)-COUNTIF(Vertices[PageRank],"&gt;="&amp;P8)</f>
        <v>0</v>
      </c>
      <c r="R7" s="36">
        <f t="shared" si="8"/>
        <v>0.3176470588235295</v>
      </c>
      <c r="S7" s="41">
        <f>COUNTIF(Vertices[Clustering Coefficient],"&gt;= "&amp;R7)-COUNTIF(Vertices[Clustering Coefficient],"&gt;="&amp;R8)</f>
        <v>0</v>
      </c>
      <c r="T7" s="36" t="e">
        <f ca="1" t="shared" si="9"/>
        <v>#REF!</v>
      </c>
      <c r="U7" s="37" t="e">
        <f ca="1" t="shared" si="0"/>
        <v>#REF!</v>
      </c>
    </row>
    <row r="8" spans="1:21" ht="15">
      <c r="A8" s="31" t="s">
        <v>150</v>
      </c>
      <c r="B8" s="31">
        <v>90</v>
      </c>
      <c r="D8" s="29">
        <f t="shared" si="1"/>
        <v>6.117647058823527</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58.23529411764705</v>
      </c>
      <c r="K8" s="35">
        <f>COUNTIF(Vertices[Betweenness Centrality],"&gt;= "&amp;J8)-COUNTIF(Vertices[Betweenness Centrality],"&gt;="&amp;J9)</f>
        <v>0</v>
      </c>
      <c r="L8" s="34">
        <f t="shared" si="5"/>
        <v>0.4104579411764705</v>
      </c>
      <c r="M8" s="35">
        <f>COUNTIF(Vertices[Closeness Centrality],"&gt;= "&amp;L8)-COUNTIF(Vertices[Closeness Centrality],"&gt;="&amp;L9)</f>
        <v>0</v>
      </c>
      <c r="N8" s="34">
        <f t="shared" si="6"/>
        <v>0.15552782352941175</v>
      </c>
      <c r="O8" s="35">
        <f>COUNTIF(Vertices[Eigenvector Centrality],"&gt;= "&amp;N8)-COUNTIF(Vertices[Eigenvector Centrality],"&gt;="&amp;N9)</f>
        <v>6</v>
      </c>
      <c r="P8" s="34">
        <f t="shared" si="7"/>
        <v>0.03068811764705883</v>
      </c>
      <c r="Q8" s="35">
        <f>COUNTIF(Vertices[PageRank],"&gt;= "&amp;P8)-COUNTIF(Vertices[PageRank],"&gt;="&amp;P9)</f>
        <v>2</v>
      </c>
      <c r="R8" s="34">
        <f t="shared" si="8"/>
        <v>0.3411764705882354</v>
      </c>
      <c r="S8" s="40">
        <f>COUNTIF(Vertices[Clustering Coefficient],"&gt;= "&amp;R8)-COUNTIF(Vertices[Clustering Coefficient],"&gt;="&amp;R9)</f>
        <v>0</v>
      </c>
      <c r="T8" s="34" t="e">
        <f ca="1" t="shared" si="9"/>
        <v>#REF!</v>
      </c>
      <c r="U8" s="35" t="e">
        <f ca="1" t="shared" si="0"/>
        <v>#REF!</v>
      </c>
    </row>
    <row r="9" spans="1:21" ht="15">
      <c r="A9" s="92"/>
      <c r="B9" s="92"/>
      <c r="D9" s="29">
        <f t="shared" si="1"/>
        <v>6.470588235294115</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67.94117647058823</v>
      </c>
      <c r="K9" s="37">
        <f>COUNTIF(Vertices[Betweenness Centrality],"&gt;= "&amp;J9)-COUNTIF(Vertices[Betweenness Centrality],"&gt;="&amp;J10)</f>
        <v>1</v>
      </c>
      <c r="L9" s="36">
        <f t="shared" si="5"/>
        <v>0.41960826470588225</v>
      </c>
      <c r="M9" s="37">
        <f>COUNTIF(Vertices[Closeness Centrality],"&gt;= "&amp;L9)-COUNTIF(Vertices[Closeness Centrality],"&gt;="&amp;L10)</f>
        <v>4</v>
      </c>
      <c r="N9" s="36">
        <f t="shared" si="6"/>
        <v>0.16627779411764704</v>
      </c>
      <c r="O9" s="37">
        <f>COUNTIF(Vertices[Eigenvector Centrality],"&gt;= "&amp;N9)-COUNTIF(Vertices[Eigenvector Centrality],"&gt;="&amp;N10)</f>
        <v>5</v>
      </c>
      <c r="P9" s="36">
        <f t="shared" si="7"/>
        <v>0.031062970588235303</v>
      </c>
      <c r="Q9" s="37">
        <f>COUNTIF(Vertices[PageRank],"&gt;= "&amp;P9)-COUNTIF(Vertices[PageRank],"&gt;="&amp;P10)</f>
        <v>0</v>
      </c>
      <c r="R9" s="36">
        <f t="shared" si="8"/>
        <v>0.3647058823529413</v>
      </c>
      <c r="S9" s="41">
        <f>COUNTIF(Vertices[Clustering Coefficient],"&gt;= "&amp;R9)-COUNTIF(Vertices[Clustering Coefficient],"&gt;="&amp;R10)</f>
        <v>1</v>
      </c>
      <c r="T9" s="36" t="e">
        <f ca="1" t="shared" si="9"/>
        <v>#REF!</v>
      </c>
      <c r="U9" s="37" t="e">
        <f ca="1" t="shared" si="0"/>
        <v>#REF!</v>
      </c>
    </row>
    <row r="10" spans="1:21" ht="15">
      <c r="A10" s="31" t="s">
        <v>151</v>
      </c>
      <c r="B10" s="31">
        <v>0</v>
      </c>
      <c r="D10" s="29">
        <f t="shared" si="1"/>
        <v>6.823529411764703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77.6470588235294</v>
      </c>
      <c r="K10" s="35">
        <f>COUNTIF(Vertices[Betweenness Centrality],"&gt;= "&amp;J10)-COUNTIF(Vertices[Betweenness Centrality],"&gt;="&amp;J11)</f>
        <v>2</v>
      </c>
      <c r="L10" s="34">
        <f t="shared" si="5"/>
        <v>0.428758588235294</v>
      </c>
      <c r="M10" s="35">
        <f>COUNTIF(Vertices[Closeness Centrality],"&gt;= "&amp;L10)-COUNTIF(Vertices[Closeness Centrality],"&gt;="&amp;L11)</f>
        <v>0</v>
      </c>
      <c r="N10" s="34">
        <f t="shared" si="6"/>
        <v>0.17702776470588233</v>
      </c>
      <c r="O10" s="35">
        <f>COUNTIF(Vertices[Eigenvector Centrality],"&gt;= "&amp;N10)-COUNTIF(Vertices[Eigenvector Centrality],"&gt;="&amp;N11)</f>
        <v>0</v>
      </c>
      <c r="P10" s="34">
        <f t="shared" si="7"/>
        <v>0.031437823529411775</v>
      </c>
      <c r="Q10" s="35">
        <f>COUNTIF(Vertices[PageRank],"&gt;= "&amp;P10)-COUNTIF(Vertices[PageRank],"&gt;="&amp;P11)</f>
        <v>0</v>
      </c>
      <c r="R10" s="34">
        <f t="shared" si="8"/>
        <v>0.38823529411764723</v>
      </c>
      <c r="S10" s="40">
        <f>COUNTIF(Vertices[Clustering Coefficient],"&gt;= "&amp;R10)-COUNTIF(Vertices[Clustering Coefficient],"&gt;="&amp;R11)</f>
        <v>0</v>
      </c>
      <c r="T10" s="34" t="e">
        <f ca="1" t="shared" si="9"/>
        <v>#REF!</v>
      </c>
      <c r="U10" s="35" t="e">
        <f ca="1" t="shared" si="0"/>
        <v>#REF!</v>
      </c>
    </row>
    <row r="11" spans="1:21" ht="15">
      <c r="A11" s="92"/>
      <c r="B11" s="92"/>
      <c r="D11" s="29">
        <f t="shared" si="1"/>
        <v>7.176470588235291</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87.35294117647058</v>
      </c>
      <c r="K11" s="37">
        <f>COUNTIF(Vertices[Betweenness Centrality],"&gt;= "&amp;J11)-COUNTIF(Vertices[Betweenness Centrality],"&gt;="&amp;J12)</f>
        <v>0</v>
      </c>
      <c r="L11" s="36">
        <f t="shared" si="5"/>
        <v>0.43790891176470575</v>
      </c>
      <c r="M11" s="37">
        <f>COUNTIF(Vertices[Closeness Centrality],"&gt;= "&amp;L11)-COUNTIF(Vertices[Closeness Centrality],"&gt;="&amp;L12)</f>
        <v>3</v>
      </c>
      <c r="N11" s="36">
        <f t="shared" si="6"/>
        <v>0.18777773529411762</v>
      </c>
      <c r="O11" s="37">
        <f>COUNTIF(Vertices[Eigenvector Centrality],"&gt;= "&amp;N11)-COUNTIF(Vertices[Eigenvector Centrality],"&gt;="&amp;N12)</f>
        <v>0</v>
      </c>
      <c r="P11" s="36">
        <f t="shared" si="7"/>
        <v>0.03181267647058825</v>
      </c>
      <c r="Q11" s="37">
        <f>COUNTIF(Vertices[PageRank],"&gt;= "&amp;P11)-COUNTIF(Vertices[PageRank],"&gt;="&amp;P12)</f>
        <v>0</v>
      </c>
      <c r="R11" s="36">
        <f t="shared" si="8"/>
        <v>0.41176470588235314</v>
      </c>
      <c r="S11" s="41">
        <f>COUNTIF(Vertices[Clustering Coefficient],"&gt;= "&amp;R11)-COUNTIF(Vertices[Clustering Coefficient],"&gt;="&amp;R12)</f>
        <v>2</v>
      </c>
      <c r="T11" s="36" t="e">
        <f ca="1" t="shared" si="9"/>
        <v>#REF!</v>
      </c>
      <c r="U11" s="37" t="e">
        <f ca="1" t="shared" si="0"/>
        <v>#REF!</v>
      </c>
    </row>
    <row r="12" spans="1:21" ht="15">
      <c r="A12" s="31" t="s">
        <v>170</v>
      </c>
      <c r="B12" s="31" t="s">
        <v>376</v>
      </c>
      <c r="D12" s="29">
        <f t="shared" si="1"/>
        <v>7.529411764705879</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97.05882352941175</v>
      </c>
      <c r="K12" s="35">
        <f>COUNTIF(Vertices[Betweenness Centrality],"&gt;= "&amp;J12)-COUNTIF(Vertices[Betweenness Centrality],"&gt;="&amp;J13)</f>
        <v>0</v>
      </c>
      <c r="L12" s="34">
        <f t="shared" si="5"/>
        <v>0.4470592352941175</v>
      </c>
      <c r="M12" s="35">
        <f>COUNTIF(Vertices[Closeness Centrality],"&gt;= "&amp;L12)-COUNTIF(Vertices[Closeness Centrality],"&gt;="&amp;L13)</f>
        <v>0</v>
      </c>
      <c r="N12" s="34">
        <f t="shared" si="6"/>
        <v>0.1985277058823529</v>
      </c>
      <c r="O12" s="35">
        <f>COUNTIF(Vertices[Eigenvector Centrality],"&gt;= "&amp;N12)-COUNTIF(Vertices[Eigenvector Centrality],"&gt;="&amp;N13)</f>
        <v>1</v>
      </c>
      <c r="P12" s="34">
        <f t="shared" si="7"/>
        <v>0.03218752941176472</v>
      </c>
      <c r="Q12" s="35">
        <f>COUNTIF(Vertices[PageRank],"&gt;= "&amp;P12)-COUNTIF(Vertices[PageRank],"&gt;="&amp;P13)</f>
        <v>0</v>
      </c>
      <c r="R12" s="34">
        <f t="shared" si="8"/>
        <v>0.43529411764705905</v>
      </c>
      <c r="S12" s="40">
        <f>COUNTIF(Vertices[Clustering Coefficient],"&gt;= "&amp;R12)-COUNTIF(Vertices[Clustering Coefficient],"&gt;="&amp;R13)</f>
        <v>0</v>
      </c>
      <c r="T12" s="34" t="e">
        <f ca="1" t="shared" si="9"/>
        <v>#REF!</v>
      </c>
      <c r="U12" s="35" t="e">
        <f ca="1" t="shared" si="0"/>
        <v>#REF!</v>
      </c>
    </row>
    <row r="13" spans="1:21" ht="15">
      <c r="A13" s="31" t="s">
        <v>171</v>
      </c>
      <c r="B13" s="31" t="s">
        <v>376</v>
      </c>
      <c r="D13" s="29">
        <f t="shared" si="1"/>
        <v>7.882352941176467</v>
      </c>
      <c r="E13">
        <f>COUNTIF(Vertices[Degree],"&gt;= "&amp;D13)-COUNTIF(Vertices[Degree],"&gt;="&amp;D14)</f>
        <v>5</v>
      </c>
      <c r="F13" s="36">
        <f t="shared" si="2"/>
        <v>0</v>
      </c>
      <c r="G13" s="37">
        <f>COUNTIF(Vertices[In-Degree],"&gt;= "&amp;F13)-COUNTIF(Vertices[In-Degree],"&gt;="&amp;F14)</f>
        <v>0</v>
      </c>
      <c r="H13" s="36">
        <f t="shared" si="3"/>
        <v>0</v>
      </c>
      <c r="I13" s="37">
        <f>COUNTIF(Vertices[Out-Degree],"&gt;= "&amp;H13)-COUNTIF(Vertices[Out-Degree],"&gt;="&amp;H14)</f>
        <v>0</v>
      </c>
      <c r="J13" s="36">
        <f t="shared" si="4"/>
        <v>106.76470588235293</v>
      </c>
      <c r="K13" s="37">
        <f>COUNTIF(Vertices[Betweenness Centrality],"&gt;= "&amp;J13)-COUNTIF(Vertices[Betweenness Centrality],"&gt;="&amp;J14)</f>
        <v>0</v>
      </c>
      <c r="L13" s="36">
        <f t="shared" si="5"/>
        <v>0.45620955882352926</v>
      </c>
      <c r="M13" s="37">
        <f>COUNTIF(Vertices[Closeness Centrality],"&gt;= "&amp;L13)-COUNTIF(Vertices[Closeness Centrality],"&gt;="&amp;L14)</f>
        <v>5</v>
      </c>
      <c r="N13" s="36">
        <f t="shared" si="6"/>
        <v>0.2092776764705882</v>
      </c>
      <c r="O13" s="37">
        <f>COUNTIF(Vertices[Eigenvector Centrality],"&gt;= "&amp;N13)-COUNTIF(Vertices[Eigenvector Centrality],"&gt;="&amp;N14)</f>
        <v>0</v>
      </c>
      <c r="P13" s="36">
        <f t="shared" si="7"/>
        <v>0.03256238235294119</v>
      </c>
      <c r="Q13" s="37">
        <f>COUNTIF(Vertices[PageRank],"&gt;= "&amp;P13)-COUNTIF(Vertices[PageRank],"&gt;="&amp;P14)</f>
        <v>3</v>
      </c>
      <c r="R13" s="36">
        <f t="shared" si="8"/>
        <v>0.45882352941176496</v>
      </c>
      <c r="S13" s="41">
        <f>COUNTIF(Vertices[Clustering Coefficient],"&gt;= "&amp;R13)-COUNTIF(Vertices[Clustering Coefficient],"&gt;="&amp;R14)</f>
        <v>3</v>
      </c>
      <c r="T13" s="36" t="e">
        <f ca="1" t="shared" si="9"/>
        <v>#REF!</v>
      </c>
      <c r="U13" s="37" t="e">
        <f ca="1" t="shared" si="0"/>
        <v>#REF!</v>
      </c>
    </row>
    <row r="14" spans="1:21" ht="15">
      <c r="A14" s="92"/>
      <c r="B14" s="92"/>
      <c r="D14" s="29">
        <f t="shared" si="1"/>
        <v>8.235294117647054</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116.4705882352941</v>
      </c>
      <c r="K14" s="35">
        <f>COUNTIF(Vertices[Betweenness Centrality],"&gt;= "&amp;J14)-COUNTIF(Vertices[Betweenness Centrality],"&gt;="&amp;J15)</f>
        <v>1</v>
      </c>
      <c r="L14" s="34">
        <f t="shared" si="5"/>
        <v>0.465359882352941</v>
      </c>
      <c r="M14" s="35">
        <f>COUNTIF(Vertices[Closeness Centrality],"&gt;= "&amp;L14)-COUNTIF(Vertices[Closeness Centrality],"&gt;="&amp;L15)</f>
        <v>0</v>
      </c>
      <c r="N14" s="34">
        <f t="shared" si="6"/>
        <v>0.2200276470588235</v>
      </c>
      <c r="O14" s="35">
        <f>COUNTIF(Vertices[Eigenvector Centrality],"&gt;= "&amp;N14)-COUNTIF(Vertices[Eigenvector Centrality],"&gt;="&amp;N15)</f>
        <v>1</v>
      </c>
      <c r="P14" s="34">
        <f t="shared" si="7"/>
        <v>0.03293723529411766</v>
      </c>
      <c r="Q14" s="35">
        <f>COUNTIF(Vertices[PageRank],"&gt;= "&amp;P14)-COUNTIF(Vertices[PageRank],"&gt;="&amp;P15)</f>
        <v>1</v>
      </c>
      <c r="R14" s="34">
        <f t="shared" si="8"/>
        <v>0.4823529411764709</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8.588235294117643</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126.17647058823528</v>
      </c>
      <c r="K15" s="37">
        <f>COUNTIF(Vertices[Betweenness Centrality],"&gt;= "&amp;J15)-COUNTIF(Vertices[Betweenness Centrality],"&gt;="&amp;J16)</f>
        <v>0</v>
      </c>
      <c r="L15" s="36">
        <f t="shared" si="5"/>
        <v>0.47451020588235276</v>
      </c>
      <c r="M15" s="37">
        <f>COUNTIF(Vertices[Closeness Centrality],"&gt;= "&amp;L15)-COUNTIF(Vertices[Closeness Centrality],"&gt;="&amp;L16)</f>
        <v>0</v>
      </c>
      <c r="N15" s="36">
        <f t="shared" si="6"/>
        <v>0.23077761764705879</v>
      </c>
      <c r="O15" s="37">
        <f>COUNTIF(Vertices[Eigenvector Centrality],"&gt;= "&amp;N15)-COUNTIF(Vertices[Eigenvector Centrality],"&gt;="&amp;N16)</f>
        <v>2</v>
      </c>
      <c r="P15" s="36">
        <f t="shared" si="7"/>
        <v>0.033312088235294135</v>
      </c>
      <c r="Q15" s="37">
        <f>COUNTIF(Vertices[PageRank],"&gt;= "&amp;P15)-COUNTIF(Vertices[PageRank],"&gt;="&amp;P16)</f>
        <v>1</v>
      </c>
      <c r="R15" s="36">
        <f t="shared" si="8"/>
        <v>0.5058823529411768</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8.941176470588232</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135.88235294117646</v>
      </c>
      <c r="K16" s="35">
        <f>COUNTIF(Vertices[Betweenness Centrality],"&gt;= "&amp;J16)-COUNTIF(Vertices[Betweenness Centrality],"&gt;="&amp;J17)</f>
        <v>0</v>
      </c>
      <c r="L16" s="34">
        <f t="shared" si="5"/>
        <v>0.4836605294117645</v>
      </c>
      <c r="M16" s="35">
        <f>COUNTIF(Vertices[Closeness Centrality],"&gt;= "&amp;L16)-COUNTIF(Vertices[Closeness Centrality],"&gt;="&amp;L17)</f>
        <v>3</v>
      </c>
      <c r="N16" s="34">
        <f t="shared" si="6"/>
        <v>0.24152758823529408</v>
      </c>
      <c r="O16" s="35">
        <f>COUNTIF(Vertices[Eigenvector Centrality],"&gt;= "&amp;N16)-COUNTIF(Vertices[Eigenvector Centrality],"&gt;="&amp;N17)</f>
        <v>0</v>
      </c>
      <c r="P16" s="34">
        <f t="shared" si="7"/>
        <v>0.03368694117647061</v>
      </c>
      <c r="Q16" s="35">
        <f>COUNTIF(Vertices[PageRank],"&gt;= "&amp;P16)-COUNTIF(Vertices[PageRank],"&gt;="&amp;P17)</f>
        <v>0</v>
      </c>
      <c r="R16" s="34">
        <f t="shared" si="8"/>
        <v>0.5294117647058827</v>
      </c>
      <c r="S16" s="40">
        <f>COUNTIF(Vertices[Clustering Coefficient],"&gt;= "&amp;R16)-COUNTIF(Vertices[Clustering Coefficient],"&gt;="&amp;R17)</f>
        <v>0</v>
      </c>
      <c r="T16" s="34" t="e">
        <f ca="1" t="shared" si="9"/>
        <v>#REF!</v>
      </c>
      <c r="U16" s="35" t="e">
        <f ca="1" t="shared" si="0"/>
        <v>#REF!</v>
      </c>
    </row>
    <row r="17" spans="1:21" ht="15">
      <c r="A17" s="31" t="s">
        <v>154</v>
      </c>
      <c r="B17" s="31">
        <v>33</v>
      </c>
      <c r="D17" s="29">
        <f t="shared" si="1"/>
        <v>9.29411764705882</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145.58823529411765</v>
      </c>
      <c r="K17" s="37">
        <f>COUNTIF(Vertices[Betweenness Centrality],"&gt;= "&amp;J17)-COUNTIF(Vertices[Betweenness Centrality],"&gt;="&amp;J18)</f>
        <v>0</v>
      </c>
      <c r="L17" s="36">
        <f t="shared" si="5"/>
        <v>0.49281085294117627</v>
      </c>
      <c r="M17" s="37">
        <f>COUNTIF(Vertices[Closeness Centrality],"&gt;= "&amp;L17)-COUNTIF(Vertices[Closeness Centrality],"&gt;="&amp;L18)</f>
        <v>0</v>
      </c>
      <c r="N17" s="36">
        <f t="shared" si="6"/>
        <v>0.25227755882352937</v>
      </c>
      <c r="O17" s="37">
        <f>COUNTIF(Vertices[Eigenvector Centrality],"&gt;= "&amp;N17)-COUNTIF(Vertices[Eigenvector Centrality],"&gt;="&amp;N18)</f>
        <v>0</v>
      </c>
      <c r="P17" s="36">
        <f t="shared" si="7"/>
        <v>0.03406179411764708</v>
      </c>
      <c r="Q17" s="37">
        <f>COUNTIF(Vertices[PageRank],"&gt;= "&amp;P17)-COUNTIF(Vertices[PageRank],"&gt;="&amp;P18)</f>
        <v>0</v>
      </c>
      <c r="R17" s="36">
        <f t="shared" si="8"/>
        <v>0.5529411764705886</v>
      </c>
      <c r="S17" s="41">
        <f>COUNTIF(Vertices[Clustering Coefficient],"&gt;= "&amp;R17)-COUNTIF(Vertices[Clustering Coefficient],"&gt;="&amp;R18)</f>
        <v>0</v>
      </c>
      <c r="T17" s="36" t="e">
        <f ca="1" t="shared" si="9"/>
        <v>#REF!</v>
      </c>
      <c r="U17" s="37" t="e">
        <f ca="1" t="shared" si="0"/>
        <v>#REF!</v>
      </c>
    </row>
    <row r="18" spans="1:21" ht="15">
      <c r="A18" s="31" t="s">
        <v>155</v>
      </c>
      <c r="B18" s="31">
        <v>90</v>
      </c>
      <c r="D18" s="29">
        <f t="shared" si="1"/>
        <v>9.64705882352941</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155.29411764705884</v>
      </c>
      <c r="K18" s="35">
        <f>COUNTIF(Vertices[Betweenness Centrality],"&gt;= "&amp;J18)-COUNTIF(Vertices[Betweenness Centrality],"&gt;="&amp;J19)</f>
        <v>0</v>
      </c>
      <c r="L18" s="34">
        <f t="shared" si="5"/>
        <v>0.501961176470588</v>
      </c>
      <c r="M18" s="35">
        <f>COUNTIF(Vertices[Closeness Centrality],"&gt;= "&amp;L18)-COUNTIF(Vertices[Closeness Centrality],"&gt;="&amp;L19)</f>
        <v>0</v>
      </c>
      <c r="N18" s="34">
        <f t="shared" si="6"/>
        <v>0.26302752941176466</v>
      </c>
      <c r="O18" s="35">
        <f>COUNTIF(Vertices[Eigenvector Centrality],"&gt;= "&amp;N18)-COUNTIF(Vertices[Eigenvector Centrality],"&gt;="&amp;N19)</f>
        <v>0</v>
      </c>
      <c r="P18" s="34">
        <f t="shared" si="7"/>
        <v>0.03443664705882355</v>
      </c>
      <c r="Q18" s="35">
        <f>COUNTIF(Vertices[PageRank],"&gt;= "&amp;P18)-COUNTIF(Vertices[PageRank],"&gt;="&amp;P19)</f>
        <v>1</v>
      </c>
      <c r="R18" s="34">
        <f t="shared" si="8"/>
        <v>0.5764705882352945</v>
      </c>
      <c r="S18" s="40">
        <f>COUNTIF(Vertices[Clustering Coefficient],"&gt;= "&amp;R18)-COUNTIF(Vertices[Clustering Coefficient],"&gt;="&amp;R19)</f>
        <v>0</v>
      </c>
      <c r="T18" s="34" t="e">
        <f ca="1" t="shared" si="9"/>
        <v>#REF!</v>
      </c>
      <c r="U18" s="35" t="e">
        <f ca="1" t="shared" si="0"/>
        <v>#REF!</v>
      </c>
    </row>
    <row r="19" spans="1:21" ht="15">
      <c r="A19" s="92"/>
      <c r="B19" s="92"/>
      <c r="D19" s="29">
        <f t="shared" si="1"/>
        <v>9.999999999999998</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165.00000000000003</v>
      </c>
      <c r="K19" s="37">
        <f>COUNTIF(Vertices[Betweenness Centrality],"&gt;= "&amp;J19)-COUNTIF(Vertices[Betweenness Centrality],"&gt;="&amp;J20)</f>
        <v>0</v>
      </c>
      <c r="L19" s="36">
        <f t="shared" si="5"/>
        <v>0.5111114999999998</v>
      </c>
      <c r="M19" s="37">
        <f>COUNTIF(Vertices[Closeness Centrality],"&gt;= "&amp;L19)-COUNTIF(Vertices[Closeness Centrality],"&gt;="&amp;L20)</f>
        <v>0</v>
      </c>
      <c r="N19" s="36">
        <f t="shared" si="6"/>
        <v>0.27377749999999995</v>
      </c>
      <c r="O19" s="37">
        <f>COUNTIF(Vertices[Eigenvector Centrality],"&gt;= "&amp;N19)-COUNTIF(Vertices[Eigenvector Centrality],"&gt;="&amp;N20)</f>
        <v>0</v>
      </c>
      <c r="P19" s="36">
        <f t="shared" si="7"/>
        <v>0.03481150000000002</v>
      </c>
      <c r="Q19" s="37">
        <f>COUNTIF(Vertices[PageRank],"&gt;= "&amp;P19)-COUNTIF(Vertices[PageRank],"&gt;="&amp;P20)</f>
        <v>0</v>
      </c>
      <c r="R19" s="36">
        <f t="shared" si="8"/>
        <v>0.6000000000000004</v>
      </c>
      <c r="S19" s="41">
        <f>COUNTIF(Vertices[Clustering Coefficient],"&gt;= "&amp;R19)-COUNTIF(Vertices[Clustering Coefficient],"&gt;="&amp;R20)</f>
        <v>0</v>
      </c>
      <c r="T19" s="36" t="e">
        <f ca="1" t="shared" si="9"/>
        <v>#REF!</v>
      </c>
      <c r="U19" s="37" t="e">
        <f ca="1" t="shared" si="0"/>
        <v>#REF!</v>
      </c>
    </row>
    <row r="20" spans="1:21" ht="15">
      <c r="A20" s="31" t="s">
        <v>156</v>
      </c>
      <c r="B20" s="31">
        <v>4</v>
      </c>
      <c r="D20" s="29">
        <f t="shared" si="1"/>
        <v>10.352941176470587</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174.70588235294122</v>
      </c>
      <c r="K20" s="35">
        <f>COUNTIF(Vertices[Betweenness Centrality],"&gt;= "&amp;J20)-COUNTIF(Vertices[Betweenness Centrality],"&gt;="&amp;J21)</f>
        <v>0</v>
      </c>
      <c r="L20" s="34">
        <f t="shared" si="5"/>
        <v>0.5202618235294116</v>
      </c>
      <c r="M20" s="35">
        <f>COUNTIF(Vertices[Closeness Centrality],"&gt;= "&amp;L20)-COUNTIF(Vertices[Closeness Centrality],"&gt;="&amp;L21)</f>
        <v>1</v>
      </c>
      <c r="N20" s="34">
        <f t="shared" si="6"/>
        <v>0.28452747058823524</v>
      </c>
      <c r="O20" s="35">
        <f>COUNTIF(Vertices[Eigenvector Centrality],"&gt;= "&amp;N20)-COUNTIF(Vertices[Eigenvector Centrality],"&gt;="&amp;N21)</f>
        <v>0</v>
      </c>
      <c r="P20" s="34">
        <f t="shared" si="7"/>
        <v>0.035186352941176495</v>
      </c>
      <c r="Q20" s="35">
        <f>COUNTIF(Vertices[PageRank],"&gt;= "&amp;P20)-COUNTIF(Vertices[PageRank],"&gt;="&amp;P21)</f>
        <v>0</v>
      </c>
      <c r="R20" s="34">
        <f t="shared" si="8"/>
        <v>0.6235294117647063</v>
      </c>
      <c r="S20" s="40">
        <f>COUNTIF(Vertices[Clustering Coefficient],"&gt;= "&amp;R20)-COUNTIF(Vertices[Clustering Coefficient],"&gt;="&amp;R21)</f>
        <v>0</v>
      </c>
      <c r="T20" s="34" t="e">
        <f ca="1" t="shared" si="9"/>
        <v>#REF!</v>
      </c>
      <c r="U20" s="35" t="e">
        <f ca="1" t="shared" si="0"/>
        <v>#REF!</v>
      </c>
    </row>
    <row r="21" spans="1:21" ht="15">
      <c r="A21" s="31" t="s">
        <v>157</v>
      </c>
      <c r="B21" s="31">
        <v>2.35629</v>
      </c>
      <c r="D21" s="29">
        <f t="shared" si="1"/>
        <v>10.705882352941176</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184.4117647058824</v>
      </c>
      <c r="K21" s="37">
        <f>COUNTIF(Vertices[Betweenness Centrality],"&gt;= "&amp;J21)-COUNTIF(Vertices[Betweenness Centrality],"&gt;="&amp;J22)</f>
        <v>0</v>
      </c>
      <c r="L21" s="36">
        <f t="shared" si="5"/>
        <v>0.5294121470588234</v>
      </c>
      <c r="M21" s="37">
        <f>COUNTIF(Vertices[Closeness Centrality],"&gt;= "&amp;L21)-COUNTIF(Vertices[Closeness Centrality],"&gt;="&amp;L22)</f>
        <v>0</v>
      </c>
      <c r="N21" s="36">
        <f t="shared" si="6"/>
        <v>0.29527744117647053</v>
      </c>
      <c r="O21" s="37">
        <f>COUNTIF(Vertices[Eigenvector Centrality],"&gt;= "&amp;N21)-COUNTIF(Vertices[Eigenvector Centrality],"&gt;="&amp;N22)</f>
        <v>1</v>
      </c>
      <c r="P21" s="36">
        <f t="shared" si="7"/>
        <v>0.03556120588235297</v>
      </c>
      <c r="Q21" s="37">
        <f>COUNTIF(Vertices[PageRank],"&gt;= "&amp;P21)-COUNTIF(Vertices[PageRank],"&gt;="&amp;P22)</f>
        <v>0</v>
      </c>
      <c r="R21" s="36">
        <f t="shared" si="8"/>
        <v>0.6470588235294122</v>
      </c>
      <c r="S21" s="41">
        <f>COUNTIF(Vertices[Clustering Coefficient],"&gt;= "&amp;R21)-COUNTIF(Vertices[Clustering Coefficient],"&gt;="&amp;R22)</f>
        <v>0</v>
      </c>
      <c r="T21" s="36" t="e">
        <f ca="1" t="shared" si="9"/>
        <v>#REF!</v>
      </c>
      <c r="U21" s="37" t="e">
        <f ca="1" t="shared" si="0"/>
        <v>#REF!</v>
      </c>
    </row>
    <row r="22" spans="1:21" ht="15">
      <c r="A22" s="92"/>
      <c r="B22" s="92"/>
      <c r="D22" s="29">
        <f t="shared" si="1"/>
        <v>11.058823529411764</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194.1176470588236</v>
      </c>
      <c r="K22" s="35">
        <f>COUNTIF(Vertices[Betweenness Centrality],"&gt;= "&amp;J22)-COUNTIF(Vertices[Betweenness Centrality],"&gt;="&amp;J23)</f>
        <v>0</v>
      </c>
      <c r="L22" s="34">
        <f t="shared" si="5"/>
        <v>0.5385624705882353</v>
      </c>
      <c r="M22" s="35">
        <f>COUNTIF(Vertices[Closeness Centrality],"&gt;= "&amp;L22)-COUNTIF(Vertices[Closeness Centrality],"&gt;="&amp;L23)</f>
        <v>0</v>
      </c>
      <c r="N22" s="34">
        <f t="shared" si="6"/>
        <v>0.3060274117647058</v>
      </c>
      <c r="O22" s="35">
        <f>COUNTIF(Vertices[Eigenvector Centrality],"&gt;= "&amp;N22)-COUNTIF(Vertices[Eigenvector Centrality],"&gt;="&amp;N23)</f>
        <v>0</v>
      </c>
      <c r="P22" s="34">
        <f t="shared" si="7"/>
        <v>0.03593605882352944</v>
      </c>
      <c r="Q22" s="35">
        <f>COUNTIF(Vertices[PageRank],"&gt;= "&amp;P22)-COUNTIF(Vertices[PageRank],"&gt;="&amp;P23)</f>
        <v>0</v>
      </c>
      <c r="R22" s="34">
        <f t="shared" si="8"/>
        <v>0.6705882352941182</v>
      </c>
      <c r="S22" s="40">
        <f>COUNTIF(Vertices[Clustering Coefficient],"&gt;= "&amp;R22)-COUNTIF(Vertices[Clustering Coefficient],"&gt;="&amp;R23)</f>
        <v>0</v>
      </c>
      <c r="T22" s="34" t="e">
        <f ca="1" t="shared" si="9"/>
        <v>#REF!</v>
      </c>
      <c r="U22" s="35" t="e">
        <f ca="1" t="shared" si="0"/>
        <v>#REF!</v>
      </c>
    </row>
    <row r="23" spans="1:21" ht="15">
      <c r="A23" s="31" t="s">
        <v>158</v>
      </c>
      <c r="B23" s="31">
        <v>0.16477272727272727</v>
      </c>
      <c r="D23" s="29">
        <f t="shared" si="1"/>
        <v>11.411764705882353</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203.82352941176478</v>
      </c>
      <c r="K23" s="37">
        <f>COUNTIF(Vertices[Betweenness Centrality],"&gt;= "&amp;J23)-COUNTIF(Vertices[Betweenness Centrality],"&gt;="&amp;J24)</f>
        <v>0</v>
      </c>
      <c r="L23" s="36">
        <f t="shared" si="5"/>
        <v>0.5477127941176471</v>
      </c>
      <c r="M23" s="37">
        <f>COUNTIF(Vertices[Closeness Centrality],"&gt;= "&amp;L23)-COUNTIF(Vertices[Closeness Centrality],"&gt;="&amp;L24)</f>
        <v>0</v>
      </c>
      <c r="N23" s="36">
        <f t="shared" si="6"/>
        <v>0.3167773823529411</v>
      </c>
      <c r="O23" s="37">
        <f>COUNTIF(Vertices[Eigenvector Centrality],"&gt;= "&amp;N23)-COUNTIF(Vertices[Eigenvector Centrality],"&gt;="&amp;N24)</f>
        <v>0</v>
      </c>
      <c r="P23" s="36">
        <f t="shared" si="7"/>
        <v>0.03631091176470591</v>
      </c>
      <c r="Q23" s="37">
        <f>COUNTIF(Vertices[PageRank],"&gt;= "&amp;P23)-COUNTIF(Vertices[PageRank],"&gt;="&amp;P24)</f>
        <v>0</v>
      </c>
      <c r="R23" s="36">
        <f t="shared" si="8"/>
        <v>0.6941176470588241</v>
      </c>
      <c r="S23" s="41">
        <f>COUNTIF(Vertices[Clustering Coefficient],"&gt;= "&amp;R23)-COUNTIF(Vertices[Clustering Coefficient],"&gt;="&amp;R24)</f>
        <v>0</v>
      </c>
      <c r="T23" s="36" t="e">
        <f ca="1" t="shared" si="9"/>
        <v>#REF!</v>
      </c>
      <c r="U23" s="37" t="e">
        <f ca="1" t="shared" si="0"/>
        <v>#REF!</v>
      </c>
    </row>
    <row r="24" spans="1:21" ht="15">
      <c r="A24" s="31" t="s">
        <v>381</v>
      </c>
      <c r="B24" s="31">
        <v>0.525309</v>
      </c>
      <c r="D24" s="29">
        <f t="shared" si="1"/>
        <v>11.764705882352942</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213.52941176470597</v>
      </c>
      <c r="K24" s="35">
        <f>COUNTIF(Vertices[Betweenness Centrality],"&gt;= "&amp;J24)-COUNTIF(Vertices[Betweenness Centrality],"&gt;="&amp;J25)</f>
        <v>0</v>
      </c>
      <c r="L24" s="34">
        <f t="shared" si="5"/>
        <v>0.5568631176470589</v>
      </c>
      <c r="M24" s="35">
        <f>COUNTIF(Vertices[Closeness Centrality],"&gt;= "&amp;L24)-COUNTIF(Vertices[Closeness Centrality],"&gt;="&amp;L25)</f>
        <v>0</v>
      </c>
      <c r="N24" s="34">
        <f t="shared" si="6"/>
        <v>0.3275273529411764</v>
      </c>
      <c r="O24" s="35">
        <f>COUNTIF(Vertices[Eigenvector Centrality],"&gt;= "&amp;N24)-COUNTIF(Vertices[Eigenvector Centrality],"&gt;="&amp;N25)</f>
        <v>0</v>
      </c>
      <c r="P24" s="34">
        <f t="shared" si="7"/>
        <v>0.03668576470588238</v>
      </c>
      <c r="Q24" s="35">
        <f>COUNTIF(Vertices[PageRank],"&gt;= "&amp;P24)-COUNTIF(Vertices[PageRank],"&gt;="&amp;P25)</f>
        <v>0</v>
      </c>
      <c r="R24" s="34">
        <f t="shared" si="8"/>
        <v>0.71764705882353</v>
      </c>
      <c r="S24" s="40">
        <f>COUNTIF(Vertices[Clustering Coefficient],"&gt;= "&amp;R24)-COUNTIF(Vertices[Clustering Coefficient],"&gt;="&amp;R25)</f>
        <v>2</v>
      </c>
      <c r="T24" s="34" t="e">
        <f ca="1" t="shared" si="9"/>
        <v>#REF!</v>
      </c>
      <c r="U24" s="35" t="e">
        <f ca="1" t="shared" si="0"/>
        <v>#REF!</v>
      </c>
    </row>
    <row r="25" spans="1:21" ht="15">
      <c r="A25" s="92"/>
      <c r="B25" s="92"/>
      <c r="D25" s="29">
        <f t="shared" si="1"/>
        <v>12.11764705882353</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223.23529411764716</v>
      </c>
      <c r="K25" s="37">
        <f>COUNTIF(Vertices[Betweenness Centrality],"&gt;= "&amp;J25)-COUNTIF(Vertices[Betweenness Centrality],"&gt;="&amp;J26)</f>
        <v>0</v>
      </c>
      <c r="L25" s="36">
        <f t="shared" si="5"/>
        <v>0.5660134411764707</v>
      </c>
      <c r="M25" s="37">
        <f>COUNTIF(Vertices[Closeness Centrality],"&gt;= "&amp;L25)-COUNTIF(Vertices[Closeness Centrality],"&gt;="&amp;L26)</f>
        <v>0</v>
      </c>
      <c r="N25" s="36">
        <f t="shared" si="6"/>
        <v>0.3382773235294117</v>
      </c>
      <c r="O25" s="37">
        <f>COUNTIF(Vertices[Eigenvector Centrality],"&gt;= "&amp;N25)-COUNTIF(Vertices[Eigenvector Centrality],"&gt;="&amp;N26)</f>
        <v>0</v>
      </c>
      <c r="P25" s="36">
        <f t="shared" si="7"/>
        <v>0.037060617647058855</v>
      </c>
      <c r="Q25" s="37">
        <f>COUNTIF(Vertices[PageRank],"&gt;= "&amp;P25)-COUNTIF(Vertices[PageRank],"&gt;="&amp;P26)</f>
        <v>0</v>
      </c>
      <c r="R25" s="36">
        <f t="shared" si="8"/>
        <v>0.7411764705882359</v>
      </c>
      <c r="S25" s="41">
        <f>COUNTIF(Vertices[Clustering Coefficient],"&gt;= "&amp;R25)-COUNTIF(Vertices[Clustering Coefficient],"&gt;="&amp;R26)</f>
        <v>0</v>
      </c>
      <c r="T25" s="36" t="e">
        <f ca="1" t="shared" si="9"/>
        <v>#REF!</v>
      </c>
      <c r="U25" s="37" t="e">
        <f ca="1" t="shared" si="0"/>
        <v>#REF!</v>
      </c>
    </row>
    <row r="26" spans="1:21" ht="15">
      <c r="A26" s="31" t="s">
        <v>382</v>
      </c>
      <c r="B26" s="31" t="s">
        <v>397</v>
      </c>
      <c r="D26" s="29">
        <f t="shared" si="1"/>
        <v>12.47058823529412</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232.94117647058835</v>
      </c>
      <c r="K26" s="35">
        <f>COUNTIF(Vertices[Betweenness Centrality],"&gt;= "&amp;J26)-COUNTIF(Vertices[Betweenness Centrality],"&gt;="&amp;J27)</f>
        <v>0</v>
      </c>
      <c r="L26" s="34">
        <f t="shared" si="5"/>
        <v>0.5751637647058825</v>
      </c>
      <c r="M26" s="35">
        <f>COUNTIF(Vertices[Closeness Centrality],"&gt;= "&amp;L26)-COUNTIF(Vertices[Closeness Centrality],"&gt;="&amp;L27)</f>
        <v>0</v>
      </c>
      <c r="N26" s="34">
        <f t="shared" si="6"/>
        <v>0.349027294117647</v>
      </c>
      <c r="O26" s="35">
        <f>COUNTIF(Vertices[Eigenvector Centrality],"&gt;= "&amp;N26)-COUNTIF(Vertices[Eigenvector Centrality],"&gt;="&amp;N27)</f>
        <v>0</v>
      </c>
      <c r="P26" s="34">
        <f t="shared" si="7"/>
        <v>0.03743547058823533</v>
      </c>
      <c r="Q26" s="35">
        <f>COUNTIF(Vertices[PageRank],"&gt;= "&amp;P26)-COUNTIF(Vertices[PageRank],"&gt;="&amp;P27)</f>
        <v>0</v>
      </c>
      <c r="R26" s="34">
        <f t="shared" si="8"/>
        <v>0.7647058823529418</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12.823529411764708</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242.64705882352953</v>
      </c>
      <c r="K27" s="37">
        <f>COUNTIF(Vertices[Betweenness Centrality],"&gt;= "&amp;J27)-COUNTIF(Vertices[Betweenness Centrality],"&gt;="&amp;J28)</f>
        <v>0</v>
      </c>
      <c r="L27" s="36">
        <f t="shared" si="5"/>
        <v>0.5843140882352943</v>
      </c>
      <c r="M27" s="37">
        <f>COUNTIF(Vertices[Closeness Centrality],"&gt;= "&amp;L27)-COUNTIF(Vertices[Closeness Centrality],"&gt;="&amp;L28)</f>
        <v>0</v>
      </c>
      <c r="N27" s="36">
        <f t="shared" si="6"/>
        <v>0.3597772647058823</v>
      </c>
      <c r="O27" s="37">
        <f>COUNTIF(Vertices[Eigenvector Centrality],"&gt;= "&amp;N27)-COUNTIF(Vertices[Eigenvector Centrality],"&gt;="&amp;N28)</f>
        <v>0</v>
      </c>
      <c r="P27" s="36">
        <f t="shared" si="7"/>
        <v>0.0378103235294118</v>
      </c>
      <c r="Q27" s="37">
        <f>COUNTIF(Vertices[PageRank],"&gt;= "&amp;P27)-COUNTIF(Vertices[PageRank],"&gt;="&amp;P28)</f>
        <v>0</v>
      </c>
      <c r="R27" s="36">
        <f t="shared" si="8"/>
        <v>0.7882352941176477</v>
      </c>
      <c r="S27" s="41">
        <f>COUNTIF(Vertices[Clustering Coefficient],"&gt;= "&amp;R27)-COUNTIF(Vertices[Clustering Coefficient],"&gt;="&amp;R28)</f>
        <v>0</v>
      </c>
      <c r="T27" s="36" t="e">
        <f ca="1" t="shared" si="9"/>
        <v>#REF!</v>
      </c>
      <c r="U27" s="37" t="e">
        <f ca="1" t="shared" si="10"/>
        <v>#REF!</v>
      </c>
    </row>
    <row r="28" spans="1:21" ht="15">
      <c r="A28" s="31" t="s">
        <v>383</v>
      </c>
      <c r="B28" s="31" t="s">
        <v>420</v>
      </c>
      <c r="D28" s="29">
        <f t="shared" si="1"/>
        <v>13.176470588235297</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252.35294117647072</v>
      </c>
      <c r="K28" s="35">
        <f>COUNTIF(Vertices[Betweenness Centrality],"&gt;= "&amp;J28)-COUNTIF(Vertices[Betweenness Centrality],"&gt;="&amp;J29)</f>
        <v>0</v>
      </c>
      <c r="L28" s="34">
        <f t="shared" si="5"/>
        <v>0.5934644117647061</v>
      </c>
      <c r="M28" s="35">
        <f>COUNTIF(Vertices[Closeness Centrality],"&gt;= "&amp;L28)-COUNTIF(Vertices[Closeness Centrality],"&gt;="&amp;L29)</f>
        <v>0</v>
      </c>
      <c r="N28" s="34">
        <f t="shared" si="6"/>
        <v>0.3705272352941176</v>
      </c>
      <c r="O28" s="35">
        <f>COUNTIF(Vertices[Eigenvector Centrality],"&gt;= "&amp;N28)-COUNTIF(Vertices[Eigenvector Centrality],"&gt;="&amp;N29)</f>
        <v>0</v>
      </c>
      <c r="P28" s="34">
        <f t="shared" si="7"/>
        <v>0.03818517647058827</v>
      </c>
      <c r="Q28" s="35">
        <f>COUNTIF(Vertices[PageRank],"&gt;= "&amp;P28)-COUNTIF(Vertices[PageRank],"&gt;="&amp;P29)</f>
        <v>0</v>
      </c>
      <c r="R28" s="34">
        <f t="shared" si="8"/>
        <v>0.8117647058823536</v>
      </c>
      <c r="S28" s="40">
        <f>COUNTIF(Vertices[Clustering Coefficient],"&gt;= "&amp;R28)-COUNTIF(Vertices[Clustering Coefficient],"&gt;="&amp;R29)</f>
        <v>0</v>
      </c>
      <c r="T28" s="34" t="e">
        <f ca="1" t="shared" si="9"/>
        <v>#REF!</v>
      </c>
      <c r="U28" s="35" t="e">
        <f ca="1" t="shared" si="10"/>
        <v>#REF!</v>
      </c>
    </row>
    <row r="29" spans="1:21" ht="15">
      <c r="A29" s="31" t="s">
        <v>384</v>
      </c>
      <c r="B29" s="31" t="s">
        <v>421</v>
      </c>
      <c r="D29" s="29">
        <f t="shared" si="1"/>
        <v>13.529411764705886</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262.0588235294119</v>
      </c>
      <c r="K29" s="37">
        <f>COUNTIF(Vertices[Betweenness Centrality],"&gt;= "&amp;J29)-COUNTIF(Vertices[Betweenness Centrality],"&gt;="&amp;J30)</f>
        <v>0</v>
      </c>
      <c r="L29" s="36">
        <f t="shared" si="5"/>
        <v>0.6026147352941179</v>
      </c>
      <c r="M29" s="37">
        <f>COUNTIF(Vertices[Closeness Centrality],"&gt;= "&amp;L29)-COUNTIF(Vertices[Closeness Centrality],"&gt;="&amp;L30)</f>
        <v>0</v>
      </c>
      <c r="N29" s="36">
        <f t="shared" si="6"/>
        <v>0.38127720588235287</v>
      </c>
      <c r="O29" s="37">
        <f>COUNTIF(Vertices[Eigenvector Centrality],"&gt;= "&amp;N29)-COUNTIF(Vertices[Eigenvector Centrality],"&gt;="&amp;N30)</f>
        <v>0</v>
      </c>
      <c r="P29" s="36">
        <f t="shared" si="7"/>
        <v>0.03856002941176474</v>
      </c>
      <c r="Q29" s="37">
        <f>COUNTIF(Vertices[PageRank],"&gt;= "&amp;P29)-COUNTIF(Vertices[PageRank],"&gt;="&amp;P30)</f>
        <v>0</v>
      </c>
      <c r="R29" s="36">
        <f t="shared" si="8"/>
        <v>0.8352941176470595</v>
      </c>
      <c r="S29" s="41">
        <f>COUNTIF(Vertices[Clustering Coefficient],"&gt;= "&amp;R29)-COUNTIF(Vertices[Clustering Coefficient],"&gt;="&amp;R30)</f>
        <v>0</v>
      </c>
      <c r="T29" s="36" t="e">
        <f ca="1" t="shared" si="9"/>
        <v>#REF!</v>
      </c>
      <c r="U29" s="37" t="e">
        <f ca="1" t="shared" si="10"/>
        <v>#REF!</v>
      </c>
    </row>
    <row r="30" spans="1:21" ht="15">
      <c r="A30" s="92"/>
      <c r="B30" s="92"/>
      <c r="D30" s="29">
        <f t="shared" si="1"/>
        <v>13.882352941176475</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271.76470588235304</v>
      </c>
      <c r="K30" s="35">
        <f>COUNTIF(Vertices[Betweenness Centrality],"&gt;= "&amp;J30)-COUNTIF(Vertices[Betweenness Centrality],"&gt;="&amp;J31)</f>
        <v>0</v>
      </c>
      <c r="L30" s="34">
        <f t="shared" si="5"/>
        <v>0.6117650588235297</v>
      </c>
      <c r="M30" s="35">
        <f>COUNTIF(Vertices[Closeness Centrality],"&gt;= "&amp;L30)-COUNTIF(Vertices[Closeness Centrality],"&gt;="&amp;L31)</f>
        <v>0</v>
      </c>
      <c r="N30" s="34">
        <f t="shared" si="6"/>
        <v>0.39202717647058816</v>
      </c>
      <c r="O30" s="35">
        <f>COUNTIF(Vertices[Eigenvector Centrality],"&gt;= "&amp;N30)-COUNTIF(Vertices[Eigenvector Centrality],"&gt;="&amp;N31)</f>
        <v>0</v>
      </c>
      <c r="P30" s="34">
        <f t="shared" si="7"/>
        <v>0.038934882352941215</v>
      </c>
      <c r="Q30" s="35">
        <f>COUNTIF(Vertices[PageRank],"&gt;= "&amp;P30)-COUNTIF(Vertices[PageRank],"&gt;="&amp;P31)</f>
        <v>0</v>
      </c>
      <c r="R30" s="34">
        <f t="shared" si="8"/>
        <v>0.8588235294117654</v>
      </c>
      <c r="S30" s="40">
        <f>COUNTIF(Vertices[Clustering Coefficient],"&gt;= "&amp;R30)-COUNTIF(Vertices[Clustering Coefficient],"&gt;="&amp;R31)</f>
        <v>0</v>
      </c>
      <c r="T30" s="34" t="e">
        <f ca="1" t="shared" si="9"/>
        <v>#REF!</v>
      </c>
      <c r="U30" s="35" t="e">
        <f ca="1" t="shared" si="10"/>
        <v>#REF!</v>
      </c>
    </row>
    <row r="31" spans="1:21" ht="15">
      <c r="A31" s="31" t="s">
        <v>385</v>
      </c>
      <c r="B31" s="31"/>
      <c r="D31" s="29">
        <f t="shared" si="1"/>
        <v>14.235294117647063</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281.4705882352942</v>
      </c>
      <c r="K31" s="37">
        <f>COUNTIF(Vertices[Betweenness Centrality],"&gt;= "&amp;J31)-COUNTIF(Vertices[Betweenness Centrality],"&gt;="&amp;J32)</f>
        <v>0</v>
      </c>
      <c r="L31" s="36">
        <f t="shared" si="5"/>
        <v>0.6209153823529415</v>
      </c>
      <c r="M31" s="37">
        <f>COUNTIF(Vertices[Closeness Centrality],"&gt;= "&amp;L31)-COUNTIF(Vertices[Closeness Centrality],"&gt;="&amp;L32)</f>
        <v>0</v>
      </c>
      <c r="N31" s="36">
        <f t="shared" si="6"/>
        <v>0.40277714705882345</v>
      </c>
      <c r="O31" s="37">
        <f>COUNTIF(Vertices[Eigenvector Centrality],"&gt;= "&amp;N31)-COUNTIF(Vertices[Eigenvector Centrality],"&gt;="&amp;N32)</f>
        <v>0</v>
      </c>
      <c r="P31" s="36">
        <f t="shared" si="7"/>
        <v>0.03930973529411769</v>
      </c>
      <c r="Q31" s="37">
        <f>COUNTIF(Vertices[PageRank],"&gt;= "&amp;P31)-COUNTIF(Vertices[PageRank],"&gt;="&amp;P32)</f>
        <v>0</v>
      </c>
      <c r="R31" s="36">
        <f t="shared" si="8"/>
        <v>0.8823529411764713</v>
      </c>
      <c r="S31" s="41">
        <f>COUNTIF(Vertices[Clustering Coefficient],"&gt;= "&amp;R31)-COUNTIF(Vertices[Clustering Coefficient],"&gt;="&amp;R32)</f>
        <v>0</v>
      </c>
      <c r="T31" s="36" t="e">
        <f ca="1" t="shared" si="9"/>
        <v>#REF!</v>
      </c>
      <c r="U31" s="37" t="e">
        <f ca="1" t="shared" si="10"/>
        <v>#REF!</v>
      </c>
    </row>
    <row r="32" spans="1:21" ht="15">
      <c r="A32" s="31" t="s">
        <v>386</v>
      </c>
      <c r="B32" s="31"/>
      <c r="D32" s="29">
        <f t="shared" si="1"/>
        <v>14.588235294117652</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291.17647058823536</v>
      </c>
      <c r="K32" s="35">
        <f>COUNTIF(Vertices[Betweenness Centrality],"&gt;= "&amp;J32)-COUNTIF(Vertices[Betweenness Centrality],"&gt;="&amp;J33)</f>
        <v>0</v>
      </c>
      <c r="L32" s="34">
        <f t="shared" si="5"/>
        <v>0.6300657058823533</v>
      </c>
      <c r="M32" s="35">
        <f>COUNTIF(Vertices[Closeness Centrality],"&gt;= "&amp;L32)-COUNTIF(Vertices[Closeness Centrality],"&gt;="&amp;L33)</f>
        <v>0</v>
      </c>
      <c r="N32" s="34">
        <f t="shared" si="6"/>
        <v>0.41352711764705874</v>
      </c>
      <c r="O32" s="35">
        <f>COUNTIF(Vertices[Eigenvector Centrality],"&gt;= "&amp;N32)-COUNTIF(Vertices[Eigenvector Centrality],"&gt;="&amp;N33)</f>
        <v>0</v>
      </c>
      <c r="P32" s="34">
        <f t="shared" si="7"/>
        <v>0.03968458823529416</v>
      </c>
      <c r="Q32" s="35">
        <f>COUNTIF(Vertices[PageRank],"&gt;= "&amp;P32)-COUNTIF(Vertices[PageRank],"&gt;="&amp;P33)</f>
        <v>0</v>
      </c>
      <c r="R32" s="34">
        <f t="shared" si="8"/>
        <v>0.9058823529411772</v>
      </c>
      <c r="S32" s="40">
        <f>COUNTIF(Vertices[Clustering Coefficient],"&gt;= "&amp;R32)-COUNTIF(Vertices[Clustering Coefficient],"&gt;="&amp;R33)</f>
        <v>0</v>
      </c>
      <c r="T32" s="34" t="e">
        <f ca="1" t="shared" si="9"/>
        <v>#REF!</v>
      </c>
      <c r="U32" s="35" t="e">
        <f ca="1" t="shared" si="10"/>
        <v>#REF!</v>
      </c>
    </row>
    <row r="33" spans="1:21" ht="15">
      <c r="A33" s="31" t="s">
        <v>387</v>
      </c>
      <c r="B33" s="31"/>
      <c r="D33" s="29">
        <f t="shared" si="1"/>
        <v>14.94117647058824</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300.8823529411765</v>
      </c>
      <c r="K33" s="37">
        <f>COUNTIF(Vertices[Betweenness Centrality],"&gt;= "&amp;J33)-COUNTIF(Vertices[Betweenness Centrality],"&gt;="&amp;J34)</f>
        <v>0</v>
      </c>
      <c r="L33" s="36">
        <f t="shared" si="5"/>
        <v>0.6392160294117651</v>
      </c>
      <c r="M33" s="37">
        <f>COUNTIF(Vertices[Closeness Centrality],"&gt;= "&amp;L33)-COUNTIF(Vertices[Closeness Centrality],"&gt;="&amp;L34)</f>
        <v>0</v>
      </c>
      <c r="N33" s="36">
        <f t="shared" si="6"/>
        <v>0.42427708823529403</v>
      </c>
      <c r="O33" s="37">
        <f>COUNTIF(Vertices[Eigenvector Centrality],"&gt;= "&amp;N33)-COUNTIF(Vertices[Eigenvector Centrality],"&gt;="&amp;N34)</f>
        <v>0</v>
      </c>
      <c r="P33" s="36">
        <f t="shared" si="7"/>
        <v>0.04005944117647063</v>
      </c>
      <c r="Q33" s="37">
        <f>COUNTIF(Vertices[PageRank],"&gt;= "&amp;P33)-COUNTIF(Vertices[PageRank],"&gt;="&amp;P34)</f>
        <v>0</v>
      </c>
      <c r="R33" s="36">
        <f t="shared" si="8"/>
        <v>0.9294117647058832</v>
      </c>
      <c r="S33" s="41">
        <f>COUNTIF(Vertices[Clustering Coefficient],"&gt;= "&amp;R33)-COUNTIF(Vertices[Clustering Coefficient],"&gt;="&amp;R34)</f>
        <v>0</v>
      </c>
      <c r="T33" s="36" t="e">
        <f ca="1" t="shared" si="9"/>
        <v>#REF!</v>
      </c>
      <c r="U33" s="37" t="e">
        <f ca="1" t="shared" si="10"/>
        <v>#REF!</v>
      </c>
    </row>
    <row r="34" spans="1:21" ht="15">
      <c r="A34" s="31" t="s">
        <v>388</v>
      </c>
      <c r="B34" s="31" t="s">
        <v>419</v>
      </c>
      <c r="D34" s="29">
        <f t="shared" si="1"/>
        <v>15.29411764705883</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310.5882352941177</v>
      </c>
      <c r="K34" s="35">
        <f>COUNTIF(Vertices[Betweenness Centrality],"&gt;= "&amp;J34)-COUNTIF(Vertices[Betweenness Centrality],"&gt;="&amp;J35)</f>
        <v>0</v>
      </c>
      <c r="L34" s="34">
        <f t="shared" si="5"/>
        <v>0.648366352941177</v>
      </c>
      <c r="M34" s="35">
        <f>COUNTIF(Vertices[Closeness Centrality],"&gt;= "&amp;L34)-COUNTIF(Vertices[Closeness Centrality],"&gt;="&amp;L35)</f>
        <v>0</v>
      </c>
      <c r="N34" s="34">
        <f t="shared" si="6"/>
        <v>0.4350270588235293</v>
      </c>
      <c r="O34" s="35">
        <f>COUNTIF(Vertices[Eigenvector Centrality],"&gt;= "&amp;N34)-COUNTIF(Vertices[Eigenvector Centrality],"&gt;="&amp;N35)</f>
        <v>0</v>
      </c>
      <c r="P34" s="34">
        <f t="shared" si="7"/>
        <v>0.0404342941176471</v>
      </c>
      <c r="Q34" s="35">
        <f>COUNTIF(Vertices[PageRank],"&gt;= "&amp;P34)-COUNTIF(Vertices[PageRank],"&gt;="&amp;P35)</f>
        <v>0</v>
      </c>
      <c r="R34" s="34">
        <f t="shared" si="8"/>
        <v>0.9529411764705891</v>
      </c>
      <c r="S34" s="40">
        <f>COUNTIF(Vertices[Clustering Coefficient],"&gt;= "&amp;R34)-COUNTIF(Vertices[Clustering Coefficient],"&gt;="&amp;R35)</f>
        <v>0</v>
      </c>
      <c r="T34" s="34" t="e">
        <f ca="1" t="shared" si="9"/>
        <v>#REF!</v>
      </c>
      <c r="U34" s="35" t="e">
        <f ca="1" t="shared" si="10"/>
        <v>#REF!</v>
      </c>
    </row>
    <row r="35" spans="1:21" ht="15">
      <c r="A35" s="31" t="s">
        <v>389</v>
      </c>
      <c r="B35" s="31" t="s">
        <v>398</v>
      </c>
      <c r="D35" s="29">
        <f t="shared" si="1"/>
        <v>15.647058823529418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320.29411764705884</v>
      </c>
      <c r="K35" s="37">
        <f>COUNTIF(Vertices[Betweenness Centrality],"&gt;= "&amp;J35)-COUNTIF(Vertices[Betweenness Centrality],"&gt;="&amp;J36)</f>
        <v>0</v>
      </c>
      <c r="L35" s="36">
        <f t="shared" si="5"/>
        <v>0.6575166764705888</v>
      </c>
      <c r="M35" s="37">
        <f>COUNTIF(Vertices[Closeness Centrality],"&gt;= "&amp;L35)-COUNTIF(Vertices[Closeness Centrality],"&gt;="&amp;L36)</f>
        <v>0</v>
      </c>
      <c r="N35" s="36">
        <f t="shared" si="6"/>
        <v>0.4457770294117646</v>
      </c>
      <c r="O35" s="37">
        <f>COUNTIF(Vertices[Eigenvector Centrality],"&gt;= "&amp;N35)-COUNTIF(Vertices[Eigenvector Centrality],"&gt;="&amp;N36)</f>
        <v>0</v>
      </c>
      <c r="P35" s="36">
        <f t="shared" si="7"/>
        <v>0.040809147058823575</v>
      </c>
      <c r="Q35" s="37">
        <f>COUNTIF(Vertices[PageRank],"&gt;= "&amp;P35)-COUNTIF(Vertices[PageRank],"&gt;="&amp;P36)</f>
        <v>0</v>
      </c>
      <c r="R35" s="36">
        <f t="shared" si="8"/>
        <v>0.976470588235295</v>
      </c>
      <c r="S35" s="41">
        <f>COUNTIF(Vertices[Clustering Coefficient],"&gt;= "&amp;R35)-COUNTIF(Vertices[Clustering Coefficient],"&gt;="&amp;R36)</f>
        <v>0</v>
      </c>
      <c r="T35" s="36" t="e">
        <f ca="1" t="shared" si="9"/>
        <v>#REF!</v>
      </c>
      <c r="U35" s="37" t="e">
        <f ca="1" t="shared" si="10"/>
        <v>#REF!</v>
      </c>
    </row>
    <row r="36" spans="1:21" ht="15">
      <c r="A36" s="31" t="s">
        <v>390</v>
      </c>
      <c r="B36" s="31"/>
      <c r="D36" s="29">
        <f>MAX(Vertices[Degree])</f>
        <v>16</v>
      </c>
      <c r="E36">
        <f>COUNTIF(Vertices[Degree],"&gt;= "&amp;D36)-COUNTIF(Vertices[Degree],"&gt;="&amp;#REF!)</f>
        <v>1</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330</v>
      </c>
      <c r="K36" s="39">
        <f>COUNTIF(Vertices[Betweenness Centrality],"&gt;= "&amp;J36)-COUNTIF(Vertices[Betweenness Centrality],"&gt;="&amp;#REF!)</f>
        <v>1</v>
      </c>
      <c r="L36" s="38">
        <f>MAX(Vertices[Closeness Centrality])</f>
        <v>0.666667</v>
      </c>
      <c r="M36" s="39">
        <f>COUNTIF(Vertices[Closeness Centrality],"&gt;= "&amp;L36)-COUNTIF(Vertices[Closeness Centrality],"&gt;="&amp;#REF!)</f>
        <v>1</v>
      </c>
      <c r="N36" s="38">
        <f>MAX(Vertices[Eigenvector Centrality])</f>
        <v>0.456527</v>
      </c>
      <c r="O36" s="39">
        <f>COUNTIF(Vertices[Eigenvector Centrality],"&gt;= "&amp;N36)-COUNTIF(Vertices[Eigenvector Centrality],"&gt;="&amp;#REF!)</f>
        <v>1</v>
      </c>
      <c r="P36" s="38">
        <f>MAX(Vertices[PageRank])</f>
        <v>0.041184</v>
      </c>
      <c r="Q36" s="39">
        <f>COUNTIF(Vertices[PageRank],"&gt;= "&amp;P36)-COUNTIF(Vertices[PageRank],"&gt;="&amp;#REF!)</f>
        <v>1</v>
      </c>
      <c r="R36" s="38">
        <f>MAX(Vertices[Clustering Coefficient])</f>
        <v>1</v>
      </c>
      <c r="S36" s="42">
        <f>COUNTIF(Vertices[Clustering Coefficient],"&gt;= "&amp;R36)-COUNTIF(Vertices[Clustering Coefficient],"&gt;="&amp;#REF!)</f>
        <v>24</v>
      </c>
      <c r="T36" s="38" t="e">
        <f ca="1">MAX(INDIRECT(DynamicFilterSourceColumnRange))</f>
        <v>#REF!</v>
      </c>
      <c r="U36" s="39" t="e">
        <f ca="1">COUNTIF(INDIRECT(DynamicFilterSourceColumnRange),"&gt;= "&amp;T36)-COUNTIF(INDIRECT(DynamicFilterSourceColumnRange),"&gt;="&amp;#REF!)</f>
        <v>#REF!</v>
      </c>
    </row>
    <row r="37" spans="1:2" ht="15">
      <c r="A37" s="31" t="s">
        <v>391</v>
      </c>
      <c r="B37" s="31"/>
    </row>
    <row r="38" spans="1:2" ht="15">
      <c r="A38" s="31" t="s">
        <v>392</v>
      </c>
      <c r="B38" s="31"/>
    </row>
    <row r="39" spans="1:2" ht="15">
      <c r="A39" s="31" t="s">
        <v>393</v>
      </c>
      <c r="B39" s="31"/>
    </row>
    <row r="40" spans="1:2" ht="15">
      <c r="A40" s="31" t="s">
        <v>21</v>
      </c>
      <c r="B40" s="31" t="s">
        <v>34</v>
      </c>
    </row>
    <row r="41" spans="1:2" ht="15">
      <c r="A41" s="31" t="s">
        <v>394</v>
      </c>
      <c r="B41" s="31" t="s">
        <v>34</v>
      </c>
    </row>
    <row r="42" spans="1:2" ht="15">
      <c r="A42" s="31" t="s">
        <v>395</v>
      </c>
      <c r="B42" s="31"/>
    </row>
    <row r="43" spans="1:2" ht="15">
      <c r="A43" s="31" t="s">
        <v>396</v>
      </c>
      <c r="B43" s="31"/>
    </row>
    <row r="60" spans="1:2" ht="15">
      <c r="A60" t="s">
        <v>163</v>
      </c>
      <c r="B60" t="s">
        <v>17</v>
      </c>
    </row>
    <row r="61" spans="1:2" ht="15">
      <c r="A61" s="30"/>
      <c r="B61" s="30"/>
    </row>
    <row r="62" spans="1:2" ht="15">
      <c r="A62" s="30"/>
      <c r="B62" s="30"/>
    </row>
    <row r="63" spans="1:2" ht="15">
      <c r="A63" s="30"/>
      <c r="B63" s="30"/>
    </row>
    <row r="74" spans="1:2" ht="15">
      <c r="A74" s="30" t="s">
        <v>81</v>
      </c>
      <c r="B74" s="43">
        <f>IF(COUNT(Vertices[Degree])&gt;0,D2,NoMetricMessage)</f>
        <v>4</v>
      </c>
    </row>
    <row r="75" spans="1:2" ht="15">
      <c r="A75" s="30" t="s">
        <v>82</v>
      </c>
      <c r="B75" s="43">
        <f>IF(COUNT(Vertices[Degree])&gt;0,D36,NoMetricMessage)</f>
        <v>16</v>
      </c>
    </row>
    <row r="76" spans="1:2" ht="15">
      <c r="A76" s="30" t="s">
        <v>83</v>
      </c>
      <c r="B76" s="44">
        <f>_xlfn.IFERROR(AVERAGE(Vertices[Degree]),NoMetricMessage)</f>
        <v>5.2727272727272725</v>
      </c>
    </row>
    <row r="77" spans="1:2" ht="15">
      <c r="A77" s="30" t="s">
        <v>84</v>
      </c>
      <c r="B77" s="44">
        <f>_xlfn.IFERROR(MEDIAN(Vertices[Degree]),NoMetricMessage)</f>
        <v>4</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f>IF(COUNT(Vertices[Betweenness Centrality])&gt;0,J2,NoMetricMessage)</f>
        <v>0</v>
      </c>
    </row>
    <row r="117" spans="1:2" ht="15">
      <c r="A117" s="30" t="s">
        <v>101</v>
      </c>
      <c r="B117" s="44">
        <f>IF(COUNT(Vertices[Betweenness Centrality])&gt;0,J36,NoMetricMessage)</f>
        <v>330</v>
      </c>
    </row>
    <row r="118" spans="1:2" ht="15">
      <c r="A118" s="30" t="s">
        <v>102</v>
      </c>
      <c r="B118" s="44">
        <f>_xlfn.IFERROR(AVERAGE(Vertices[Betweenness Centrality]),NoMetricMessage)</f>
        <v>22.878787848484844</v>
      </c>
    </row>
    <row r="119" spans="1:2" ht="15">
      <c r="A119" s="30" t="s">
        <v>103</v>
      </c>
      <c r="B119" s="44">
        <f>_xlfn.IFERROR(MEDIAN(Vertices[Betweenness Centrality]),NoMetricMessage)</f>
        <v>0</v>
      </c>
    </row>
    <row r="130" spans="1:2" ht="15">
      <c r="A130" s="30" t="s">
        <v>106</v>
      </c>
      <c r="B130" s="44">
        <f>IF(COUNT(Vertices[Closeness Centrality])&gt;0,L2,NoMetricMessage)</f>
        <v>0.355556</v>
      </c>
    </row>
    <row r="131" spans="1:2" ht="15">
      <c r="A131" s="30" t="s">
        <v>107</v>
      </c>
      <c r="B131" s="44">
        <f>IF(COUNT(Vertices[Closeness Centrality])&gt;0,L36,NoMetricMessage)</f>
        <v>0.666667</v>
      </c>
    </row>
    <row r="132" spans="1:2" ht="15">
      <c r="A132" s="30" t="s">
        <v>108</v>
      </c>
      <c r="B132" s="44">
        <f>_xlfn.IFERROR(AVERAGE(Vertices[Closeness Centrality]),NoMetricMessage)</f>
        <v>0.4203175757575758</v>
      </c>
    </row>
    <row r="133" spans="1:2" ht="15">
      <c r="A133" s="30" t="s">
        <v>109</v>
      </c>
      <c r="B133" s="44">
        <f>_xlfn.IFERROR(MEDIAN(Vertices[Closeness Centrality]),NoMetricMessage)</f>
        <v>0.421053</v>
      </c>
    </row>
    <row r="144" spans="1:2" ht="15">
      <c r="A144" s="30" t="s">
        <v>112</v>
      </c>
      <c r="B144" s="44">
        <f>IF(COUNT(Vertices[Eigenvector Centrality])&gt;0,N2,NoMetricMessage)</f>
        <v>0.091028</v>
      </c>
    </row>
    <row r="145" spans="1:2" ht="15">
      <c r="A145" s="30" t="s">
        <v>113</v>
      </c>
      <c r="B145" s="44">
        <f>IF(COUNT(Vertices[Eigenvector Centrality])&gt;0,N36,NoMetricMessage)</f>
        <v>0.456527</v>
      </c>
    </row>
    <row r="146" spans="1:2" ht="15">
      <c r="A146" s="30" t="s">
        <v>114</v>
      </c>
      <c r="B146" s="44">
        <f>_xlfn.IFERROR(AVERAGE(Vertices[Eigenvector Centrality]),NoMetricMessage)</f>
        <v>0.1585630909090909</v>
      </c>
    </row>
    <row r="147" spans="1:2" ht="15">
      <c r="A147" s="30" t="s">
        <v>115</v>
      </c>
      <c r="B147" s="44">
        <f>_xlfn.IFERROR(MEDIAN(Vertices[Eigenvector Centrality]),NoMetricMessage)</f>
        <v>0.158286</v>
      </c>
    </row>
    <row r="158" spans="1:2" ht="15">
      <c r="A158" s="30" t="s">
        <v>140</v>
      </c>
      <c r="B158" s="44">
        <f>IF(COUNT(Vertices[PageRank])&gt;0,P2,NoMetricMessage)</f>
        <v>0.028439</v>
      </c>
    </row>
    <row r="159" spans="1:2" ht="15">
      <c r="A159" s="30" t="s">
        <v>141</v>
      </c>
      <c r="B159" s="44">
        <f>IF(COUNT(Vertices[PageRank])&gt;0,P36,NoMetricMessage)</f>
        <v>0.041184</v>
      </c>
    </row>
    <row r="160" spans="1:2" ht="15">
      <c r="A160" s="30" t="s">
        <v>142</v>
      </c>
      <c r="B160" s="44">
        <f>_xlfn.IFERROR(AVERAGE(Vertices[PageRank]),NoMetricMessage)</f>
        <v>0.030302909090909096</v>
      </c>
    </row>
    <row r="161" spans="1:2" ht="15">
      <c r="A161" s="30" t="s">
        <v>143</v>
      </c>
      <c r="B161" s="44">
        <f>_xlfn.IFERROR(MEDIAN(Vertices[PageRank]),NoMetricMessage)</f>
        <v>0.029191</v>
      </c>
    </row>
    <row r="172" spans="1:2" ht="15">
      <c r="A172" s="30" t="s">
        <v>118</v>
      </c>
      <c r="B172" s="44">
        <f>IF(COUNT(Vertices[Clustering Coefficient])&gt;0,R2,NoMetricMessage)</f>
        <v>0.2</v>
      </c>
    </row>
    <row r="173" spans="1:2" ht="15">
      <c r="A173" s="30" t="s">
        <v>119</v>
      </c>
      <c r="B173" s="44">
        <f>IF(COUNT(Vertices[Clustering Coefficient])&gt;0,R36,NoMetricMessage)</f>
        <v>1</v>
      </c>
    </row>
    <row r="174" spans="1:2" ht="15">
      <c r="A174" s="30" t="s">
        <v>120</v>
      </c>
      <c r="B174" s="44">
        <f>_xlfn.IFERROR(AVERAGE(Vertices[Clustering Coefficient]),NoMetricMessage)</f>
        <v>0.8574074074074075</v>
      </c>
    </row>
    <row r="175" spans="1:2" ht="15">
      <c r="A175" s="30" t="s">
        <v>121</v>
      </c>
      <c r="B175" s="44">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351</v>
      </c>
    </row>
    <row r="6" spans="1:18" ht="409.5">
      <c r="A6">
        <v>0</v>
      </c>
      <c r="B6" s="1" t="s">
        <v>136</v>
      </c>
      <c r="C6">
        <v>1</v>
      </c>
      <c r="D6" t="s">
        <v>59</v>
      </c>
      <c r="E6" t="s">
        <v>59</v>
      </c>
      <c r="F6">
        <v>0</v>
      </c>
      <c r="H6" t="s">
        <v>71</v>
      </c>
      <c r="J6" t="s">
        <v>173</v>
      </c>
      <c r="K6" s="7" t="s">
        <v>352</v>
      </c>
      <c r="R6" t="s">
        <v>129</v>
      </c>
    </row>
    <row r="7" spans="1:11" ht="409.5">
      <c r="A7">
        <v>2</v>
      </c>
      <c r="B7">
        <v>1</v>
      </c>
      <c r="C7">
        <v>0</v>
      </c>
      <c r="D7" t="s">
        <v>60</v>
      </c>
      <c r="E7" t="s">
        <v>60</v>
      </c>
      <c r="F7">
        <v>2</v>
      </c>
      <c r="H7" t="s">
        <v>72</v>
      </c>
      <c r="J7" t="s">
        <v>174</v>
      </c>
      <c r="K7" s="7" t="s">
        <v>353</v>
      </c>
    </row>
    <row r="8" spans="1:11" ht="409.5">
      <c r="A8"/>
      <c r="B8">
        <v>2</v>
      </c>
      <c r="C8">
        <v>2</v>
      </c>
      <c r="D8" t="s">
        <v>61</v>
      </c>
      <c r="E8" t="s">
        <v>61</v>
      </c>
      <c r="H8" t="s">
        <v>73</v>
      </c>
      <c r="J8" t="s">
        <v>175</v>
      </c>
      <c r="K8" s="7" t="s">
        <v>354</v>
      </c>
    </row>
    <row r="9" spans="1:11" ht="409.5">
      <c r="A9"/>
      <c r="B9">
        <v>3</v>
      </c>
      <c r="C9">
        <v>4</v>
      </c>
      <c r="D9" t="s">
        <v>62</v>
      </c>
      <c r="E9" t="s">
        <v>62</v>
      </c>
      <c r="H9" t="s">
        <v>74</v>
      </c>
      <c r="J9" t="s">
        <v>176</v>
      </c>
      <c r="K9" s="72" t="s">
        <v>355</v>
      </c>
    </row>
    <row r="10" spans="1:11" ht="15">
      <c r="A10"/>
      <c r="B10">
        <v>4</v>
      </c>
      <c r="D10" t="s">
        <v>63</v>
      </c>
      <c r="E10" t="s">
        <v>63</v>
      </c>
      <c r="H10" t="s">
        <v>75</v>
      </c>
      <c r="J10" t="s">
        <v>177</v>
      </c>
      <c r="K10" t="s">
        <v>356</v>
      </c>
    </row>
    <row r="11" spans="1:11" ht="15">
      <c r="A11"/>
      <c r="B11">
        <v>5</v>
      </c>
      <c r="D11" t="s">
        <v>46</v>
      </c>
      <c r="E11">
        <v>1</v>
      </c>
      <c r="H11" t="s">
        <v>76</v>
      </c>
      <c r="J11" t="s">
        <v>178</v>
      </c>
      <c r="K11" t="s">
        <v>357</v>
      </c>
    </row>
    <row r="12" spans="1:11" ht="15">
      <c r="A12"/>
      <c r="B12"/>
      <c r="D12" t="s">
        <v>64</v>
      </c>
      <c r="E12">
        <v>2</v>
      </c>
      <c r="H12">
        <v>0</v>
      </c>
      <c r="J12" t="s">
        <v>179</v>
      </c>
      <c r="K12" t="s">
        <v>358</v>
      </c>
    </row>
    <row r="13" spans="1:11" ht="15">
      <c r="A13"/>
      <c r="B13"/>
      <c r="D13">
        <v>1</v>
      </c>
      <c r="E13">
        <v>3</v>
      </c>
      <c r="H13">
        <v>1</v>
      </c>
      <c r="J13" t="s">
        <v>180</v>
      </c>
      <c r="K13" t="s">
        <v>359</v>
      </c>
    </row>
    <row r="14" spans="4:11" ht="15">
      <c r="D14">
        <v>2</v>
      </c>
      <c r="E14">
        <v>4</v>
      </c>
      <c r="H14">
        <v>2</v>
      </c>
      <c r="J14" t="s">
        <v>181</v>
      </c>
      <c r="K14" t="s">
        <v>360</v>
      </c>
    </row>
    <row r="15" spans="4:11" ht="15">
      <c r="D15">
        <v>3</v>
      </c>
      <c r="E15">
        <v>5</v>
      </c>
      <c r="H15">
        <v>3</v>
      </c>
      <c r="J15" t="s">
        <v>182</v>
      </c>
      <c r="K15" t="s">
        <v>361</v>
      </c>
    </row>
    <row r="16" spans="4:11" ht="15">
      <c r="D16">
        <v>4</v>
      </c>
      <c r="E16">
        <v>6</v>
      </c>
      <c r="H16">
        <v>4</v>
      </c>
      <c r="J16" t="s">
        <v>183</v>
      </c>
      <c r="K16" t="s">
        <v>362</v>
      </c>
    </row>
    <row r="17" spans="4:11" ht="409.5">
      <c r="D17">
        <v>5</v>
      </c>
      <c r="E17">
        <v>7</v>
      </c>
      <c r="H17">
        <v>5</v>
      </c>
      <c r="J17" t="s">
        <v>184</v>
      </c>
      <c r="K17" s="7" t="s">
        <v>415</v>
      </c>
    </row>
    <row r="18" spans="4:11" ht="409.5">
      <c r="D18">
        <v>6</v>
      </c>
      <c r="E18">
        <v>8</v>
      </c>
      <c r="H18">
        <v>6</v>
      </c>
      <c r="J18" t="s">
        <v>185</v>
      </c>
      <c r="K18" s="7" t="s">
        <v>416</v>
      </c>
    </row>
    <row r="19" spans="4:11" ht="409.5">
      <c r="D19">
        <v>7</v>
      </c>
      <c r="E19">
        <v>9</v>
      </c>
      <c r="H19">
        <v>7</v>
      </c>
      <c r="J19" t="s">
        <v>186</v>
      </c>
      <c r="K19" s="7" t="s">
        <v>417</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7" t="s">
        <v>298</v>
      </c>
    </row>
    <row r="76" spans="10:11" ht="409.5">
      <c r="J76" t="s">
        <v>299</v>
      </c>
      <c r="K76" s="7" t="s">
        <v>300</v>
      </c>
    </row>
    <row r="77" spans="10:11" ht="409.5">
      <c r="J77" t="s">
        <v>301</v>
      </c>
      <c r="K77" s="7" t="s">
        <v>302</v>
      </c>
    </row>
    <row r="78" spans="10:11" ht="409.5">
      <c r="J78" t="s">
        <v>303</v>
      </c>
      <c r="K78" s="7" t="s">
        <v>304</v>
      </c>
    </row>
    <row r="79" spans="10:11" ht="15">
      <c r="J79" t="s">
        <v>305</v>
      </c>
      <c r="K79">
        <v>15</v>
      </c>
    </row>
    <row r="80" spans="10:11" ht="15">
      <c r="J80" t="s">
        <v>375</v>
      </c>
      <c r="K80" t="s">
        <v>414</v>
      </c>
    </row>
    <row r="81" spans="10:11" ht="15">
      <c r="J81" t="s">
        <v>412</v>
      </c>
      <c r="K81" t="s">
        <v>413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7B9F-0B21-4A0F-A40C-65FB27D75E8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377</v>
      </c>
      <c r="B2" s="91" t="s">
        <v>378</v>
      </c>
      <c r="C2" s="61" t="s">
        <v>379</v>
      </c>
    </row>
    <row r="3" spans="1:3" ht="15">
      <c r="A3" s="90" t="s">
        <v>364</v>
      </c>
      <c r="B3" s="90" t="s">
        <v>364</v>
      </c>
      <c r="C3" s="31">
        <v>26</v>
      </c>
    </row>
    <row r="4" spans="1:3" ht="15">
      <c r="A4" s="90" t="s">
        <v>364</v>
      </c>
      <c r="B4" s="90" t="s">
        <v>366</v>
      </c>
      <c r="C4" s="31">
        <v>4</v>
      </c>
    </row>
    <row r="5" spans="1:3" ht="15">
      <c r="A5" s="90" t="s">
        <v>365</v>
      </c>
      <c r="B5" s="90" t="s">
        <v>365</v>
      </c>
      <c r="C5" s="31">
        <v>26</v>
      </c>
    </row>
    <row r="6" spans="1:3" ht="15">
      <c r="A6" s="90" t="s">
        <v>365</v>
      </c>
      <c r="B6" s="90" t="s">
        <v>366</v>
      </c>
      <c r="C6" s="31">
        <v>5</v>
      </c>
    </row>
    <row r="7" spans="1:3" ht="15">
      <c r="A7" s="90" t="s">
        <v>365</v>
      </c>
      <c r="B7" s="90" t="s">
        <v>367</v>
      </c>
      <c r="C7" s="31">
        <v>3</v>
      </c>
    </row>
    <row r="8" spans="1:3" ht="15">
      <c r="A8" s="90" t="s">
        <v>366</v>
      </c>
      <c r="B8" s="90" t="s">
        <v>366</v>
      </c>
      <c r="C8" s="31">
        <v>20</v>
      </c>
    </row>
    <row r="9" spans="1:3" ht="15">
      <c r="A9" s="90" t="s">
        <v>366</v>
      </c>
      <c r="B9" s="90" t="s">
        <v>367</v>
      </c>
      <c r="C9" s="31">
        <v>3</v>
      </c>
    </row>
    <row r="10" spans="1:3" ht="15">
      <c r="A10" s="90" t="s">
        <v>367</v>
      </c>
      <c r="B10" s="90" t="s">
        <v>367</v>
      </c>
      <c r="C10" s="31">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9142-9E27-48D5-B361-3203245C00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399</v>
      </c>
      <c r="B1" s="7" t="s">
        <v>17</v>
      </c>
    </row>
    <row r="2" spans="1:2" ht="15">
      <c r="A2" s="86" t="s">
        <v>400</v>
      </c>
      <c r="B2" s="86"/>
    </row>
    <row r="3" spans="1:2" ht="15">
      <c r="A3" s="88" t="s">
        <v>401</v>
      </c>
      <c r="B3" s="86"/>
    </row>
    <row r="4" spans="1:2" ht="15">
      <c r="A4" s="88" t="s">
        <v>402</v>
      </c>
      <c r="B4" s="86"/>
    </row>
    <row r="5" spans="1:2" ht="15">
      <c r="A5" s="88" t="s">
        <v>403</v>
      </c>
      <c r="B5" s="86"/>
    </row>
    <row r="6" spans="1:2" ht="15">
      <c r="A6" s="88" t="s">
        <v>404</v>
      </c>
      <c r="B6" s="86"/>
    </row>
    <row r="7" spans="1:2" ht="15">
      <c r="A7" s="88" t="s">
        <v>405</v>
      </c>
      <c r="B7"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2024-04-19T17:57:45Z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